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firstSheet="6" activeTab="10"/>
  </bookViews>
  <sheets>
    <sheet name="Люб. жим софт экип." sheetId="13" r:id="rId1"/>
    <sheet name="Люб. тяга б.э." sheetId="12" r:id="rId2"/>
    <sheet name="Люб. жим б.э." sheetId="11" r:id="rId3"/>
    <sheet name="ПРО тяга софт экип." sheetId="10" r:id="rId4"/>
    <sheet name="ПРО жим софт экип." sheetId="8" r:id="rId5"/>
    <sheet name="ПРО жим софт 3-слой" sheetId="7" r:id="rId6"/>
    <sheet name="ПРО тяга б.э." sheetId="6" r:id="rId7"/>
    <sheet name="ПРО жим б.э." sheetId="5" r:id="rId8"/>
    <sheet name="Народный жим ПРО" sheetId="15" r:id="rId9"/>
    <sheet name="Народный жим ПРО 1|2" sheetId="16" r:id="rId10"/>
    <sheet name="Русский жим ПРО" sheetId="17" r:id="rId11"/>
  </sheets>
  <definedNames>
    <definedName name="_xlnm._FilterDatabase" localSheetId="7" hidden="1">'ПРО жим б.э.'!$A$1:$K$3</definedName>
  </definedNames>
  <calcPr calcId="124519" refMode="R1C1"/>
</workbook>
</file>

<file path=xl/calcChain.xml><?xml version="1.0" encoding="utf-8"?>
<calcChain xmlns="http://schemas.openxmlformats.org/spreadsheetml/2006/main">
  <c r="J6" i="16"/>
  <c r="I6"/>
  <c r="D6"/>
  <c r="J9" i="15"/>
  <c r="I9"/>
  <c r="D9"/>
  <c r="J6"/>
  <c r="I6"/>
  <c r="D6"/>
  <c r="L6" i="13"/>
  <c r="K6"/>
  <c r="D6"/>
  <c r="L24" i="12"/>
  <c r="K24"/>
  <c r="D24"/>
  <c r="L21"/>
  <c r="K21"/>
  <c r="D21"/>
  <c r="L18"/>
  <c r="K18"/>
  <c r="D18"/>
  <c r="L17"/>
  <c r="K17"/>
  <c r="D17"/>
  <c r="L16"/>
  <c r="K16"/>
  <c r="D16"/>
  <c r="L13"/>
  <c r="K13"/>
  <c r="D13"/>
  <c r="L12"/>
  <c r="K12"/>
  <c r="D12"/>
  <c r="L9"/>
  <c r="K9"/>
  <c r="D9"/>
  <c r="L6"/>
  <c r="K6"/>
  <c r="D6"/>
  <c r="L33" i="11"/>
  <c r="K33"/>
  <c r="D33"/>
  <c r="L30"/>
  <c r="K30"/>
  <c r="D30"/>
  <c r="L29"/>
  <c r="K29"/>
  <c r="D29"/>
  <c r="L28"/>
  <c r="K28"/>
  <c r="D28"/>
  <c r="L27"/>
  <c r="K27"/>
  <c r="D27"/>
  <c r="L24"/>
  <c r="K24"/>
  <c r="D24"/>
  <c r="L23"/>
  <c r="K23"/>
  <c r="D23"/>
  <c r="L22"/>
  <c r="K22"/>
  <c r="D22"/>
  <c r="L21"/>
  <c r="K21"/>
  <c r="D21"/>
  <c r="L20"/>
  <c r="K20"/>
  <c r="D20"/>
  <c r="L17"/>
  <c r="K17"/>
  <c r="D17"/>
  <c r="L16"/>
  <c r="K16"/>
  <c r="D16"/>
  <c r="L15"/>
  <c r="K15"/>
  <c r="D15"/>
  <c r="L14"/>
  <c r="K14"/>
  <c r="D14"/>
  <c r="L11"/>
  <c r="K11"/>
  <c r="D11"/>
  <c r="L10"/>
  <c r="K10"/>
  <c r="D10"/>
  <c r="L9"/>
  <c r="K9"/>
  <c r="D9"/>
  <c r="L6"/>
  <c r="K6"/>
  <c r="D6"/>
  <c r="L6" i="10"/>
  <c r="K6"/>
  <c r="D6"/>
  <c r="L6" i="8"/>
  <c r="K6"/>
  <c r="D6"/>
  <c r="L6" i="7"/>
  <c r="K6"/>
  <c r="D6"/>
  <c r="L15" i="6"/>
  <c r="K15"/>
  <c r="D15"/>
  <c r="L12"/>
  <c r="K12"/>
  <c r="D12"/>
  <c r="L9"/>
  <c r="K9"/>
  <c r="D9"/>
  <c r="L6"/>
  <c r="K6"/>
  <c r="D6"/>
  <c r="L19" i="5"/>
  <c r="K19"/>
  <c r="D19"/>
  <c r="L16"/>
  <c r="K16"/>
  <c r="D16"/>
  <c r="L13"/>
  <c r="K13"/>
  <c r="D13"/>
  <c r="L10"/>
  <c r="K10"/>
  <c r="D10"/>
  <c r="L9"/>
  <c r="K9"/>
  <c r="D9"/>
  <c r="L6"/>
  <c r="K6"/>
  <c r="D6"/>
</calcChain>
</file>

<file path=xl/sharedStrings.xml><?xml version="1.0" encoding="utf-8"?>
<sst xmlns="http://schemas.openxmlformats.org/spreadsheetml/2006/main" count="1074" uniqueCount="338">
  <si>
    <t>ФИО</t>
  </si>
  <si>
    <t>Жим</t>
  </si>
  <si>
    <t>Тяга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</si>
  <si>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</si>
  <si>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</si>
  <si>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</si>
  <si>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</si>
  <si>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</si>
  <si>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</si>
  <si>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</si>
  <si>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Shv/Mel</t>
  </si>
  <si>
    <t>ВЕСОВАЯ КАТЕГОРИЯ   75</t>
  </si>
  <si>
    <t>Литвинова Елена</t>
  </si>
  <si>
    <t>1. Литвинова Елена</t>
  </si>
  <si>
    <t>Открытая (10.04.1991)/26</t>
  </si>
  <si>
    <t>73,65</t>
  </si>
  <si>
    <t xml:space="preserve">Лично </t>
  </si>
  <si>
    <t xml:space="preserve">Старый Оскол/Белгородская область </t>
  </si>
  <si>
    <t>75,0</t>
  </si>
  <si>
    <t>80,0</t>
  </si>
  <si>
    <t>85,0</t>
  </si>
  <si>
    <t xml:space="preserve"> </t>
  </si>
  <si>
    <t>ВЕСОВАЯ КАТЕГОРИЯ   67.5</t>
  </si>
  <si>
    <t>Нехаев Игорь</t>
  </si>
  <si>
    <t>1. Нехаев Игорь</t>
  </si>
  <si>
    <t>Открытая (03.04.1965)/52</t>
  </si>
  <si>
    <t>67,00</t>
  </si>
  <si>
    <t xml:space="preserve">Белгород/Белгородская область </t>
  </si>
  <si>
    <t>105,0</t>
  </si>
  <si>
    <t>110,0</t>
  </si>
  <si>
    <t>115,0</t>
  </si>
  <si>
    <t>Мастера 50 - 54 (03.04.1965)/52</t>
  </si>
  <si>
    <t>ВЕСОВАЯ КАТЕГОРИЯ   82.5</t>
  </si>
  <si>
    <t>Осетров Евгений</t>
  </si>
  <si>
    <t>1. Осетров Евгений</t>
  </si>
  <si>
    <t>Юниоры 20 - 23 (03.03.1996)/21</t>
  </si>
  <si>
    <t>77,75</t>
  </si>
  <si>
    <t>90,0</t>
  </si>
  <si>
    <t>ВЕСОВАЯ КАТЕГОРИЯ   110</t>
  </si>
  <si>
    <t>Бондаренко Евгений</t>
  </si>
  <si>
    <t>1. Бондаренко Евгений</t>
  </si>
  <si>
    <t>Открытая (26.01.1990)/27</t>
  </si>
  <si>
    <t>106,70</t>
  </si>
  <si>
    <t xml:space="preserve">Алексеевка/Белгородская область </t>
  </si>
  <si>
    <t>180,0</t>
  </si>
  <si>
    <t>182,5</t>
  </si>
  <si>
    <t>ВЕСОВАЯ КАТЕГОРИЯ   125</t>
  </si>
  <si>
    <t>Рябов Максим</t>
  </si>
  <si>
    <t>1. Рябов Максим</t>
  </si>
  <si>
    <t>Мастера 40 - 44 (19.04.1976)/41</t>
  </si>
  <si>
    <t>115,10</t>
  </si>
  <si>
    <t xml:space="preserve">Санкт Петербург/Ленинградская </t>
  </si>
  <si>
    <t>175,0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</si>
  <si>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</si>
  <si>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</si>
  <si>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</si>
  <si>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</si>
  <si>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</si>
  <si>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</si>
  <si>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</si>
  <si>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</si>
  <si>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</si>
  <si>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</si>
  <si>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</si>
  <si>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</si>
  <si>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</si>
  <si>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62,1775</t>
  </si>
  <si>
    <t xml:space="preserve">Мужчины </t>
  </si>
  <si>
    <t xml:space="preserve">Юниоры </t>
  </si>
  <si>
    <t xml:space="preserve">Юниоры 20 - 23 </t>
  </si>
  <si>
    <t>82,5</t>
  </si>
  <si>
    <t>59,3395</t>
  </si>
  <si>
    <t>98,7325</t>
  </si>
  <si>
    <t>67,5</t>
  </si>
  <si>
    <t>84,0305</t>
  </si>
  <si>
    <t xml:space="preserve">Мастера </t>
  </si>
  <si>
    <t xml:space="preserve">Мастера 50 - 54 </t>
  </si>
  <si>
    <t>101,5929</t>
  </si>
  <si>
    <t xml:space="preserve">Мастера 40 - 44 </t>
  </si>
  <si>
    <t>125,0</t>
  </si>
  <si>
    <t>93,2564</t>
  </si>
  <si>
    <t>Результат</t>
  </si>
  <si>
    <t>100,0</t>
  </si>
  <si>
    <t>117,5</t>
  </si>
  <si>
    <t>Путивский Руслан</t>
  </si>
  <si>
    <t>1. Путивский Руслан</t>
  </si>
  <si>
    <t>Мастера 40 - 44 (03.06.1977)/40</t>
  </si>
  <si>
    <t>81,10</t>
  </si>
  <si>
    <t>200,0</t>
  </si>
  <si>
    <t>210,0</t>
  </si>
  <si>
    <t>220,0</t>
  </si>
  <si>
    <t>ВЕСОВАЯ КАТЕГОРИЯ   100</t>
  </si>
  <si>
    <t>Молодых Дмитрий</t>
  </si>
  <si>
    <t>1. Молодых Дмитрий</t>
  </si>
  <si>
    <t>Мастера 40 - 44 (26.02.1977)/40</t>
  </si>
  <si>
    <t>98,75</t>
  </si>
  <si>
    <t>275,0</t>
  </si>
  <si>
    <t>280,0</t>
  </si>
  <si>
    <t>292,5</t>
  </si>
  <si>
    <t>265,0</t>
  </si>
  <si>
    <t>270,0</t>
  </si>
  <si>
    <t>85,9513</t>
  </si>
  <si>
    <t>143,3650</t>
  </si>
  <si>
    <t>162,9664</t>
  </si>
  <si>
    <t>131,6280</t>
  </si>
  <si>
    <t>Чеботарёв Роман</t>
  </si>
  <si>
    <t>1. Чеботарёв Роман</t>
  </si>
  <si>
    <t>Открытая (17.05.1983)/34</t>
  </si>
  <si>
    <t>109,70</t>
  </si>
  <si>
    <t>320,0</t>
  </si>
  <si>
    <t xml:space="preserve">Громов С.Л. </t>
  </si>
  <si>
    <t>171,7760</t>
  </si>
  <si>
    <t>Анищенко Вадим</t>
  </si>
  <si>
    <t>1. Анищенко Вадим</t>
  </si>
  <si>
    <t>Мастера 45 - 49 (29.03.1971)/46</t>
  </si>
  <si>
    <t>95,40</t>
  </si>
  <si>
    <t xml:space="preserve">Мастера 45 - 49 </t>
  </si>
  <si>
    <t>127,1960</t>
  </si>
  <si>
    <t>225,0</t>
  </si>
  <si>
    <t>Марченко Артем</t>
  </si>
  <si>
    <t>1. Марченко Артем</t>
  </si>
  <si>
    <t>Юноши 14 - 15 (17.05.2002)/15</t>
  </si>
  <si>
    <t>66,85</t>
  </si>
  <si>
    <t>60,0</t>
  </si>
  <si>
    <t>70,0</t>
  </si>
  <si>
    <t>Шутеев Евгений</t>
  </si>
  <si>
    <t>1. Шутеев Евгений</t>
  </si>
  <si>
    <t>Юноши 14 - 15 (30.10.2002)/14</t>
  </si>
  <si>
    <t>71,80</t>
  </si>
  <si>
    <t>Примак Александр</t>
  </si>
  <si>
    <t>1. Примак Александр</t>
  </si>
  <si>
    <t>Открытая (18.04.1987)/30</t>
  </si>
  <si>
    <t>74,95</t>
  </si>
  <si>
    <t>130,0o</t>
  </si>
  <si>
    <t>135,0</t>
  </si>
  <si>
    <t>140,0</t>
  </si>
  <si>
    <t>-. Ортиз Кристиан</t>
  </si>
  <si>
    <t>Открытая (05.07.1992)/25</t>
  </si>
  <si>
    <t>73,10</t>
  </si>
  <si>
    <t>87,5</t>
  </si>
  <si>
    <t>97,5</t>
  </si>
  <si>
    <t>Шахназарян Оганес</t>
  </si>
  <si>
    <t>1. Шахназарян Оганес</t>
  </si>
  <si>
    <t>Юниоры 20 - 23 (19.09.1995)/21</t>
  </si>
  <si>
    <t>78,30</t>
  </si>
  <si>
    <t>130,0</t>
  </si>
  <si>
    <t>Смирнов роман</t>
  </si>
  <si>
    <t>2. Смирнов роман</t>
  </si>
  <si>
    <t>Юниоры 20 - 23 (22.05.1995)/22</t>
  </si>
  <si>
    <t>77,80</t>
  </si>
  <si>
    <t>120,0</t>
  </si>
  <si>
    <t>Фокин Антон</t>
  </si>
  <si>
    <t>1. Фокин Антон</t>
  </si>
  <si>
    <t>Открытая (18.02.1993)/24</t>
  </si>
  <si>
    <t>79,15</t>
  </si>
  <si>
    <t xml:space="preserve">Строитель/Белгородская область </t>
  </si>
  <si>
    <t>132,5</t>
  </si>
  <si>
    <t>Сильченко Александр</t>
  </si>
  <si>
    <t>1. Сильченко Александр</t>
  </si>
  <si>
    <t>Мастера 40 - 44 (24.07.1975)/41</t>
  </si>
  <si>
    <t>81,05</t>
  </si>
  <si>
    <t>ВЕСОВАЯ КАТЕГОРИЯ   90</t>
  </si>
  <si>
    <t>Водопьянов Евгений</t>
  </si>
  <si>
    <t>1. Водопьянов Евгений</t>
  </si>
  <si>
    <t>Юниоры 20 - 23 (22.01.1994)/23</t>
  </si>
  <si>
    <t>87,50</t>
  </si>
  <si>
    <t>Карпачев Андрей</t>
  </si>
  <si>
    <t>1. Карпачев Андрей</t>
  </si>
  <si>
    <t>Открытая (26.02.1986)/31</t>
  </si>
  <si>
    <t>89,30</t>
  </si>
  <si>
    <t xml:space="preserve">Курск/Курская область </t>
  </si>
  <si>
    <t>160,0</t>
  </si>
  <si>
    <t>165,0</t>
  </si>
  <si>
    <t>Кузнецов Игорь</t>
  </si>
  <si>
    <t>2. Кузнецов Игорь</t>
  </si>
  <si>
    <t>Открытая (02.08.1982)/34</t>
  </si>
  <si>
    <t>89,00</t>
  </si>
  <si>
    <t>145,0</t>
  </si>
  <si>
    <t>150,0</t>
  </si>
  <si>
    <t>Анисимов Роман</t>
  </si>
  <si>
    <t>3. Анисимов Роман</t>
  </si>
  <si>
    <t>Открытая (05.02.1984)/33</t>
  </si>
  <si>
    <t>88,45</t>
  </si>
  <si>
    <t xml:space="preserve">Шебекино/Белгородская область </t>
  </si>
  <si>
    <t>137,5</t>
  </si>
  <si>
    <t>-. Кизилов Сергей</t>
  </si>
  <si>
    <t>Мастера 40 - 44 (25.01.1975)/42</t>
  </si>
  <si>
    <t>88,40</t>
  </si>
  <si>
    <t>147,5</t>
  </si>
  <si>
    <t>Калакуцкий Руслан</t>
  </si>
  <si>
    <t>1. Калакуцкий Руслан</t>
  </si>
  <si>
    <t>Открытая (22.04.1979)/38</t>
  </si>
  <si>
    <t>97,65</t>
  </si>
  <si>
    <t>170,0</t>
  </si>
  <si>
    <t>Рублев Александр</t>
  </si>
  <si>
    <t>2. Рублев Александр</t>
  </si>
  <si>
    <t>Открытая (13.09.1989)/27</t>
  </si>
  <si>
    <t>95,05</t>
  </si>
  <si>
    <t>142,5</t>
  </si>
  <si>
    <t>-. Жданов Виталий</t>
  </si>
  <si>
    <t>Открытая (25.01.1991)/26</t>
  </si>
  <si>
    <t>94,20</t>
  </si>
  <si>
    <t>Карпачев Михаил</t>
  </si>
  <si>
    <t>1. Карпачев Михаил</t>
  </si>
  <si>
    <t>Мастера 55 - 59 (11.11.1959)/57</t>
  </si>
  <si>
    <t>99,90</t>
  </si>
  <si>
    <t>Толстых Виктор</t>
  </si>
  <si>
    <t>1. Толстых Виктор</t>
  </si>
  <si>
    <t>Мастера 50 - 54 (07.06.1965)/52</t>
  </si>
  <si>
    <t>107,20</t>
  </si>
  <si>
    <t>152,5</t>
  </si>
  <si>
    <t xml:space="preserve">Юноши </t>
  </si>
  <si>
    <t xml:space="preserve">Юноши 14 - 15 </t>
  </si>
  <si>
    <t>71,9513</t>
  </si>
  <si>
    <t>64,7997</t>
  </si>
  <si>
    <t>85,2618</t>
  </si>
  <si>
    <t>78,3073</t>
  </si>
  <si>
    <t>74,4500</t>
  </si>
  <si>
    <t>97,0365</t>
  </si>
  <si>
    <t>95,2085</t>
  </si>
  <si>
    <t>93,0790</t>
  </si>
  <si>
    <t>88,3950</t>
  </si>
  <si>
    <t>84,5217</t>
  </si>
  <si>
    <t>81,3450</t>
  </si>
  <si>
    <t>80,8901</t>
  </si>
  <si>
    <t>99,5980</t>
  </si>
  <si>
    <t xml:space="preserve">Мастера 55 - 59 </t>
  </si>
  <si>
    <t>96,3928</t>
  </si>
  <si>
    <t>81,7610</t>
  </si>
  <si>
    <t>ВЕСОВАЯ КАТЕГОРИЯ   56</t>
  </si>
  <si>
    <t>Мышеева Наталья</t>
  </si>
  <si>
    <t>1. Мышеева Наталья</t>
  </si>
  <si>
    <t>Открытая (15.11.1991)/25</t>
  </si>
  <si>
    <t>56,00</t>
  </si>
  <si>
    <t>107,5</t>
  </si>
  <si>
    <t>Южанин Егор</t>
  </si>
  <si>
    <t>1. Южанин Егор</t>
  </si>
  <si>
    <t>Юноши 14 - 15 (18.02.2004)/13</t>
  </si>
  <si>
    <t>55,40</t>
  </si>
  <si>
    <t>Рычкин Алексей</t>
  </si>
  <si>
    <t>1. Рычкин Алексей</t>
  </si>
  <si>
    <t>Юниоры 20 - 23 (19.04.1995)/22</t>
  </si>
  <si>
    <t>70,10</t>
  </si>
  <si>
    <t xml:space="preserve">Бирюч/Белгородская область </t>
  </si>
  <si>
    <t>187,5</t>
  </si>
  <si>
    <t>Полежаев Алексей</t>
  </si>
  <si>
    <t>1. Полежаев Алексей</t>
  </si>
  <si>
    <t>Открытая (24.05.1994)/23</t>
  </si>
  <si>
    <t>74,70</t>
  </si>
  <si>
    <t>Цыганко Андрей</t>
  </si>
  <si>
    <t>1. Цыганко Андрей</t>
  </si>
  <si>
    <t>Юноши 14 - 15 (09.09.2003)/13</t>
  </si>
  <si>
    <t>1. Кузнецов Игорь</t>
  </si>
  <si>
    <t>222,5</t>
  </si>
  <si>
    <t>Тишин Павел</t>
  </si>
  <si>
    <t>2. Тишин Павел</t>
  </si>
  <si>
    <t>Открытая (23.05.1987)/30</t>
  </si>
  <si>
    <t>87,40</t>
  </si>
  <si>
    <t xml:space="preserve">Русская сила </t>
  </si>
  <si>
    <t>190,0</t>
  </si>
  <si>
    <t>Чеботарев Виктор</t>
  </si>
  <si>
    <t>1. Чеботарев Виктор</t>
  </si>
  <si>
    <t>Открытая (20.04.1990)/27</t>
  </si>
  <si>
    <t>97,40</t>
  </si>
  <si>
    <t>Нефёдов Андрей</t>
  </si>
  <si>
    <t>1. Нефёдов Андрей</t>
  </si>
  <si>
    <t>Открытая (16.03.1975)/42</t>
  </si>
  <si>
    <t>103,20</t>
  </si>
  <si>
    <t>230,0</t>
  </si>
  <si>
    <t>250,0</t>
  </si>
  <si>
    <t>56,0</t>
  </si>
  <si>
    <t>98,0615</t>
  </si>
  <si>
    <t>88,5300</t>
  </si>
  <si>
    <t>58,8100</t>
  </si>
  <si>
    <t>126,3960</t>
  </si>
  <si>
    <t>146,6520</t>
  </si>
  <si>
    <t>136,7750</t>
  </si>
  <si>
    <t>133,1217</t>
  </si>
  <si>
    <t>117,7680</t>
  </si>
  <si>
    <t>113,2400</t>
  </si>
  <si>
    <t>Ващук Андрей</t>
  </si>
  <si>
    <t>1. Ващук Андрей</t>
  </si>
  <si>
    <t>Мастера 55 - 59 (28.06.1960)/57</t>
  </si>
  <si>
    <t>98,55</t>
  </si>
  <si>
    <t>140,3047</t>
  </si>
  <si>
    <t>Коробейников Д.Ю.</t>
  </si>
  <si>
    <t>Кузьменко Е.В.</t>
  </si>
  <si>
    <t>Володарский С.В.</t>
  </si>
  <si>
    <t>Коробейников М.Ю.</t>
  </si>
  <si>
    <t>Лыков Н.А.</t>
  </si>
  <si>
    <t>Джулай А.А.</t>
  </si>
  <si>
    <t>Кубок Белгородской области
ПРО становая тяга в софт экипировке
Белгород/Белгородская область 9 июля 2017 г.</t>
  </si>
  <si>
    <t>Кубок Белгородской области
ПРО жим лежа в софт экипировке
Белгород/Белгородская область 9 июля 2017 г.</t>
  </si>
  <si>
    <t>Кубок Белгородской области
ПРО жим лежа в многослойной экипировке
Белгород/Белгородская область 9 июля 2017 г.</t>
  </si>
  <si>
    <t>Кубок Белгородской области
ПРО становая тяга без экипировки
Белгород/Белгородская область 9 июля 2017 г.</t>
  </si>
  <si>
    <t>Кубок Белгородской области
ПРО жим лежа без экипировки
Белгород/Белгородская область 9 июля 2017 г.</t>
  </si>
  <si>
    <t>Кубок Белгородской области
Любители жим лежа без экипировки
Белгород/Белгородская область 9 июля 2017 г.</t>
  </si>
  <si>
    <t>Кубок Белгородской области
Любители становая тяга без экипировки
Белгород/Белгородская область 9 июля 2017 г.</t>
  </si>
  <si>
    <t>Кубок Белгородской области
Любители жим лежа в софт экипировке
Белгород/Белгородская область 9 июля 2017 г.</t>
  </si>
  <si>
    <t>НАП Н.Ж.</t>
  </si>
  <si>
    <t>Жим мн. повт.</t>
  </si>
  <si>
    <t>Тоннаж</t>
  </si>
  <si>
    <t>Вес</t>
  </si>
  <si>
    <t>Повторы</t>
  </si>
  <si>
    <t>1. Огневой Николай</t>
  </si>
  <si>
    <t>Открытая (06.04.1981)/36</t>
  </si>
  <si>
    <t>72,5</t>
  </si>
  <si>
    <t>39,0</t>
  </si>
  <si>
    <t>1. Степура Евгений</t>
  </si>
  <si>
    <t>Открытая (22.07.1983)/33</t>
  </si>
  <si>
    <t>83,65</t>
  </si>
  <si>
    <t>24,0</t>
  </si>
  <si>
    <t xml:space="preserve">НАП Н.Ж. </t>
  </si>
  <si>
    <t>Огневой Николай</t>
  </si>
  <si>
    <t>2827,5</t>
  </si>
  <si>
    <t>2324,4877</t>
  </si>
  <si>
    <t>Степура Евгений</t>
  </si>
  <si>
    <t>2040,0</t>
  </si>
  <si>
    <t>1566,5160</t>
  </si>
  <si>
    <t>110</t>
  </si>
  <si>
    <t>1670,559</t>
  </si>
  <si>
    <t xml:space="preserve">   Бондаренко Евгений</t>
  </si>
  <si>
    <t>Открытая</t>
  </si>
  <si>
    <t>2530,0</t>
  </si>
  <si>
    <t>Народный жим
Профессионалы народный жим (1 вес)
Белгород/Белгородская область 9 июля 2017 г.</t>
  </si>
  <si>
    <t>0,6603</t>
  </si>
  <si>
    <t>37,5</t>
  </si>
  <si>
    <t>29,0</t>
  </si>
  <si>
    <t>1087,5</t>
  </si>
  <si>
    <t>909,5850</t>
  </si>
  <si>
    <t>Народный жим
Профессионалы народный жим (1/2 вес)
Белгород/Белгородская область 9 июля 2017 г.</t>
  </si>
  <si>
    <t>Женщины</t>
  </si>
  <si>
    <t>Коф. Атл.</t>
  </si>
  <si>
    <t>35</t>
  </si>
  <si>
    <t>1715</t>
  </si>
  <si>
    <t>23,29</t>
  </si>
  <si>
    <t>Русский жим
Профессионалы русский жим 35
Белгород/Белгородская область 9 июля 2017 г.</t>
  </si>
  <si>
    <t>Коэф. Атлетизма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</si>
</sst>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left"/>
    </xf>
    <xf numFmtId="49" fontId="0" fillId="3" borderId="2" xfId="0" applyNumberForma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0" fillId="3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H15" sqref="H15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6" t="s">
        <v>298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3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</v>
      </c>
      <c r="C3" s="54" t="s">
        <v>9</v>
      </c>
      <c r="D3" s="41" t="s">
        <v>10</v>
      </c>
      <c r="E3" s="41" t="s">
        <v>5</v>
      </c>
      <c r="F3" s="41" t="s">
        <v>8</v>
      </c>
      <c r="G3" s="41" t="s">
        <v>1</v>
      </c>
      <c r="H3" s="41"/>
      <c r="I3" s="41"/>
      <c r="J3" s="41"/>
      <c r="K3" s="41" t="s">
        <v>81</v>
      </c>
      <c r="L3" s="41" t="s">
        <v>4</v>
      </c>
      <c r="M3" s="43" t="s">
        <v>3</v>
      </c>
    </row>
    <row r="4" spans="1:13" s="1" customFormat="1" ht="21" customHeight="1" thickBot="1">
      <c r="A4" s="53"/>
      <c r="B4" s="42"/>
      <c r="C4" s="42"/>
      <c r="D4" s="42"/>
      <c r="E4" s="42"/>
      <c r="F4" s="42"/>
      <c r="G4" s="2">
        <v>1</v>
      </c>
      <c r="H4" s="2">
        <v>2</v>
      </c>
      <c r="I4" s="2">
        <v>3</v>
      </c>
      <c r="J4" s="2" t="s">
        <v>6</v>
      </c>
      <c r="K4" s="42"/>
      <c r="L4" s="42"/>
      <c r="M4" s="44"/>
    </row>
    <row r="5" spans="1:13" ht="15">
      <c r="A5" s="45" t="s">
        <v>91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>
      <c r="A6" s="6" t="s">
        <v>281</v>
      </c>
      <c r="B6" s="6" t="s">
        <v>282</v>
      </c>
      <c r="C6" s="6" t="s">
        <v>283</v>
      </c>
      <c r="D6" s="6" t="str">
        <f>"0,5577"</f>
        <v>0,5577</v>
      </c>
      <c r="E6" s="6" t="s">
        <v>16</v>
      </c>
      <c r="F6" s="6" t="s">
        <v>27</v>
      </c>
      <c r="G6" s="8" t="s">
        <v>171</v>
      </c>
      <c r="H6" s="7" t="s">
        <v>193</v>
      </c>
      <c r="I6" s="8" t="s">
        <v>193</v>
      </c>
      <c r="J6" s="7"/>
      <c r="K6" s="6" t="str">
        <f>"170,0"</f>
        <v>170,0</v>
      </c>
      <c r="L6" s="8" t="str">
        <f>"140,3047"</f>
        <v>140,3047</v>
      </c>
      <c r="M6" s="6" t="s">
        <v>21</v>
      </c>
    </row>
    <row r="8" spans="1:13" ht="15">
      <c r="E8" s="15" t="s">
        <v>53</v>
      </c>
      <c r="F8" s="26" t="s">
        <v>285</v>
      </c>
    </row>
    <row r="9" spans="1:13" ht="15">
      <c r="E9" s="15" t="s">
        <v>54</v>
      </c>
      <c r="F9" s="26" t="s">
        <v>286</v>
      </c>
    </row>
    <row r="10" spans="1:13" ht="15">
      <c r="E10" s="15" t="s">
        <v>55</v>
      </c>
      <c r="F10" s="26" t="s">
        <v>287</v>
      </c>
    </row>
    <row r="11" spans="1:13" ht="15">
      <c r="E11" s="15" t="s">
        <v>56</v>
      </c>
      <c r="F11" s="26" t="s">
        <v>288</v>
      </c>
    </row>
    <row r="12" spans="1:13" ht="15">
      <c r="E12" s="15" t="s">
        <v>56</v>
      </c>
      <c r="F12" s="26" t="s">
        <v>289</v>
      </c>
    </row>
    <row r="13" spans="1:13" ht="15">
      <c r="E13" s="15" t="s">
        <v>57</v>
      </c>
      <c r="F13" s="26" t="s">
        <v>290</v>
      </c>
    </row>
    <row r="14" spans="1:13" ht="15">
      <c r="E14" s="15"/>
    </row>
    <row r="16" spans="1:13" ht="18">
      <c r="A16" s="16" t="s">
        <v>58</v>
      </c>
      <c r="B16" s="16"/>
    </row>
    <row r="17" spans="1:5" ht="15">
      <c r="A17" s="17" t="s">
        <v>67</v>
      </c>
      <c r="B17" s="17"/>
    </row>
    <row r="18" spans="1:5" ht="14.25">
      <c r="A18" s="19"/>
      <c r="B18" s="20" t="s">
        <v>75</v>
      </c>
    </row>
    <row r="19" spans="1:5" ht="15">
      <c r="A19" s="21" t="s">
        <v>61</v>
      </c>
      <c r="B19" s="21" t="s">
        <v>62</v>
      </c>
      <c r="C19" s="21" t="s">
        <v>63</v>
      </c>
      <c r="D19" s="21" t="s">
        <v>64</v>
      </c>
      <c r="E19" s="21" t="s">
        <v>65</v>
      </c>
    </row>
    <row r="20" spans="1:5">
      <c r="A20" s="18" t="s">
        <v>280</v>
      </c>
      <c r="B20" s="5" t="s">
        <v>226</v>
      </c>
      <c r="C20" s="5" t="s">
        <v>82</v>
      </c>
      <c r="D20" s="5" t="s">
        <v>193</v>
      </c>
      <c r="E20" s="22" t="s">
        <v>284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B20" sqref="B20:E20"/>
    </sheetView>
  </sheetViews>
  <sheetFormatPr defaultRowHeight="12.75"/>
  <cols>
    <col min="1" max="1" width="21.42578125" customWidth="1"/>
    <col min="2" max="2" width="23.28515625" customWidth="1"/>
    <col min="5" max="5" width="22.140625" customWidth="1"/>
    <col min="6" max="6" width="34.42578125" customWidth="1"/>
  </cols>
  <sheetData>
    <row r="1" spans="1:11">
      <c r="A1" s="46" t="s">
        <v>330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78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5">
      <c r="A3" s="52" t="s">
        <v>0</v>
      </c>
      <c r="B3" s="54" t="s">
        <v>7</v>
      </c>
      <c r="C3" s="54" t="s">
        <v>9</v>
      </c>
      <c r="D3" s="41" t="s">
        <v>299</v>
      </c>
      <c r="E3" s="41" t="s">
        <v>5</v>
      </c>
      <c r="F3" s="41" t="s">
        <v>8</v>
      </c>
      <c r="G3" s="41" t="s">
        <v>300</v>
      </c>
      <c r="H3" s="41"/>
      <c r="I3" s="41" t="s">
        <v>301</v>
      </c>
      <c r="J3" s="41" t="s">
        <v>4</v>
      </c>
      <c r="K3" s="43" t="s">
        <v>3</v>
      </c>
    </row>
    <row r="4" spans="1:11" ht="15.75" thickBot="1">
      <c r="A4" s="53"/>
      <c r="B4" s="42"/>
      <c r="C4" s="42"/>
      <c r="D4" s="42"/>
      <c r="E4" s="42"/>
      <c r="F4" s="42"/>
      <c r="G4" s="2" t="s">
        <v>302</v>
      </c>
      <c r="H4" s="27" t="s">
        <v>303</v>
      </c>
      <c r="I4" s="42"/>
      <c r="J4" s="42"/>
      <c r="K4" s="44"/>
    </row>
    <row r="5" spans="1:11" ht="15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5"/>
    </row>
    <row r="6" spans="1:11">
      <c r="A6" s="6" t="s">
        <v>13</v>
      </c>
      <c r="B6" s="6" t="s">
        <v>14</v>
      </c>
      <c r="C6" s="6" t="s">
        <v>15</v>
      </c>
      <c r="D6" s="6" t="str">
        <f>"0,8364"</f>
        <v>0,8364</v>
      </c>
      <c r="E6" s="6" t="s">
        <v>16</v>
      </c>
      <c r="F6" s="6" t="s">
        <v>17</v>
      </c>
      <c r="G6" s="8" t="s">
        <v>326</v>
      </c>
      <c r="H6" s="28" t="s">
        <v>327</v>
      </c>
      <c r="I6" s="6" t="str">
        <f>"1087,5"</f>
        <v>1087,5</v>
      </c>
      <c r="J6" s="8" t="str">
        <f>"909,5850"</f>
        <v>909,5850</v>
      </c>
      <c r="K6" s="6" t="s">
        <v>21</v>
      </c>
    </row>
    <row r="7" spans="1:11">
      <c r="A7" s="5"/>
      <c r="B7" s="5"/>
      <c r="C7" s="5"/>
      <c r="D7" s="5"/>
      <c r="E7" s="5"/>
      <c r="F7" s="5"/>
      <c r="G7" s="4"/>
      <c r="H7" s="29"/>
      <c r="I7" s="5"/>
      <c r="J7" s="4"/>
      <c r="K7" s="5"/>
    </row>
    <row r="8" spans="1:11" ht="15">
      <c r="A8" s="5"/>
      <c r="B8" s="5"/>
      <c r="C8" s="5"/>
      <c r="D8" s="5"/>
      <c r="E8" s="15" t="s">
        <v>53</v>
      </c>
      <c r="F8" s="26" t="s">
        <v>285</v>
      </c>
      <c r="G8" s="4"/>
      <c r="H8" s="29"/>
      <c r="I8" s="5"/>
      <c r="J8" s="4"/>
      <c r="K8" s="5"/>
    </row>
    <row r="9" spans="1:11" ht="15">
      <c r="A9" s="5"/>
      <c r="B9" s="5"/>
      <c r="C9" s="5"/>
      <c r="D9" s="5"/>
      <c r="E9" s="15" t="s">
        <v>54</v>
      </c>
      <c r="F9" s="26" t="s">
        <v>286</v>
      </c>
      <c r="G9" s="4"/>
      <c r="H9" s="29"/>
      <c r="I9" s="5"/>
      <c r="J9" s="4"/>
      <c r="K9" s="5"/>
    </row>
    <row r="10" spans="1:11" ht="15">
      <c r="A10" s="5"/>
      <c r="B10" s="5"/>
      <c r="C10" s="5"/>
      <c r="D10" s="5"/>
      <c r="E10" s="15" t="s">
        <v>55</v>
      </c>
      <c r="F10" s="26" t="s">
        <v>287</v>
      </c>
      <c r="G10" s="4"/>
      <c r="H10" s="29"/>
      <c r="I10" s="5"/>
      <c r="J10" s="4"/>
      <c r="K10" s="5"/>
    </row>
    <row r="11" spans="1:11" ht="15">
      <c r="A11" s="5"/>
      <c r="B11" s="5"/>
      <c r="C11" s="5"/>
      <c r="D11" s="5"/>
      <c r="E11" s="15" t="s">
        <v>56</v>
      </c>
      <c r="F11" s="26" t="s">
        <v>288</v>
      </c>
      <c r="G11" s="4"/>
      <c r="H11" s="29"/>
      <c r="I11" s="5"/>
      <c r="J11" s="4"/>
      <c r="K11" s="5"/>
    </row>
    <row r="12" spans="1:11" ht="15">
      <c r="A12" s="5"/>
      <c r="B12" s="5"/>
      <c r="C12" s="5"/>
      <c r="D12" s="5"/>
      <c r="E12" s="15" t="s">
        <v>56</v>
      </c>
      <c r="F12" s="26" t="s">
        <v>289</v>
      </c>
      <c r="G12" s="4"/>
      <c r="H12" s="29"/>
      <c r="I12" s="5"/>
      <c r="J12" s="4"/>
      <c r="K12" s="5"/>
    </row>
    <row r="13" spans="1:11" ht="15">
      <c r="A13" s="5"/>
      <c r="B13" s="5"/>
      <c r="C13" s="5"/>
      <c r="D13" s="5"/>
      <c r="E13" s="15" t="s">
        <v>57</v>
      </c>
      <c r="F13" s="26" t="s">
        <v>290</v>
      </c>
      <c r="G13" s="4"/>
      <c r="H13" s="29"/>
      <c r="I13" s="5"/>
      <c r="J13" s="4"/>
      <c r="K13" s="5"/>
    </row>
    <row r="14" spans="1:11" ht="15">
      <c r="A14" s="5"/>
      <c r="B14" s="5"/>
      <c r="C14" s="5"/>
      <c r="D14" s="5"/>
      <c r="E14" s="15"/>
      <c r="F14" s="5"/>
      <c r="G14" s="4"/>
      <c r="H14" s="29"/>
      <c r="I14" s="5"/>
      <c r="J14" s="4"/>
      <c r="K14" s="5"/>
    </row>
    <row r="15" spans="1:11">
      <c r="A15" s="5"/>
      <c r="B15" s="5"/>
      <c r="C15" s="5"/>
      <c r="D15" s="5"/>
      <c r="E15" s="5"/>
      <c r="F15" s="5"/>
      <c r="G15" s="4"/>
      <c r="H15" s="29"/>
      <c r="I15" s="5"/>
      <c r="J15" s="4"/>
      <c r="K15" s="5"/>
    </row>
    <row r="16" spans="1:11" ht="18">
      <c r="A16" s="16" t="s">
        <v>58</v>
      </c>
      <c r="B16" s="16"/>
      <c r="C16" s="5"/>
      <c r="D16" s="5"/>
      <c r="E16" s="5"/>
      <c r="F16" s="5"/>
      <c r="G16" s="4"/>
      <c r="H16" s="29"/>
      <c r="I16" s="5"/>
      <c r="J16" s="4"/>
      <c r="K16" s="5"/>
    </row>
    <row r="17" spans="1:11" ht="15">
      <c r="A17" s="17" t="s">
        <v>59</v>
      </c>
      <c r="B17" s="17"/>
      <c r="C17" s="5"/>
      <c r="D17" s="5"/>
      <c r="E17" s="5"/>
      <c r="F17" s="5"/>
      <c r="G17" s="4"/>
      <c r="H17" s="29"/>
      <c r="I17" s="5"/>
      <c r="J17" s="4"/>
      <c r="K17" s="5"/>
    </row>
    <row r="18" spans="1:11" ht="14.25">
      <c r="A18" s="19"/>
      <c r="B18" s="20" t="s">
        <v>60</v>
      </c>
      <c r="C18" s="5"/>
      <c r="D18" s="5"/>
      <c r="E18" s="5"/>
      <c r="F18" s="5"/>
      <c r="G18" s="4"/>
      <c r="H18" s="29"/>
      <c r="I18" s="5"/>
      <c r="J18" s="4"/>
      <c r="K18" s="5"/>
    </row>
    <row r="19" spans="1:11" ht="15">
      <c r="A19" s="21" t="s">
        <v>61</v>
      </c>
      <c r="B19" s="21" t="s">
        <v>62</v>
      </c>
      <c r="C19" s="21" t="s">
        <v>63</v>
      </c>
      <c r="D19" s="21" t="s">
        <v>64</v>
      </c>
      <c r="E19" s="21" t="s">
        <v>312</v>
      </c>
      <c r="F19" s="5"/>
      <c r="G19" s="4"/>
      <c r="H19" s="29"/>
      <c r="I19" s="5"/>
      <c r="J19" s="4"/>
      <c r="K19" s="5"/>
    </row>
    <row r="20" spans="1:11">
      <c r="A20" s="18" t="s">
        <v>12</v>
      </c>
      <c r="B20" s="5" t="s">
        <v>60</v>
      </c>
      <c r="C20" s="5" t="s">
        <v>18</v>
      </c>
      <c r="D20" s="5" t="s">
        <v>328</v>
      </c>
      <c r="E20" s="22" t="s">
        <v>329</v>
      </c>
      <c r="F20" s="5"/>
      <c r="G20" s="4"/>
      <c r="H20" s="29"/>
      <c r="I20" s="5"/>
      <c r="J20" s="4"/>
      <c r="K20" s="5"/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18" sqref="F18"/>
    </sheetView>
  </sheetViews>
  <sheetFormatPr defaultRowHeight="12.75"/>
  <cols>
    <col min="1" max="1" width="18" customWidth="1"/>
    <col min="2" max="2" width="23.5703125" customWidth="1"/>
    <col min="4" max="4" width="11.140625" customWidth="1"/>
    <col min="5" max="5" width="22.140625" customWidth="1"/>
    <col min="6" max="6" width="34.5703125" customWidth="1"/>
  </cols>
  <sheetData>
    <row r="1" spans="1:11">
      <c r="A1" s="46" t="s">
        <v>336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84.7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5">
      <c r="A3" s="52" t="s">
        <v>0</v>
      </c>
      <c r="B3" s="54" t="s">
        <v>7</v>
      </c>
      <c r="C3" s="54" t="s">
        <v>9</v>
      </c>
      <c r="D3" s="41" t="s">
        <v>332</v>
      </c>
      <c r="E3" s="41" t="s">
        <v>5</v>
      </c>
      <c r="F3" s="41" t="s">
        <v>8</v>
      </c>
      <c r="G3" s="41" t="s">
        <v>300</v>
      </c>
      <c r="H3" s="41"/>
      <c r="I3" s="41" t="s">
        <v>301</v>
      </c>
      <c r="J3" s="41" t="s">
        <v>4</v>
      </c>
      <c r="K3" s="43" t="s">
        <v>3</v>
      </c>
    </row>
    <row r="4" spans="1:11" ht="15.75" thickBot="1">
      <c r="A4" s="53"/>
      <c r="B4" s="42"/>
      <c r="C4" s="42"/>
      <c r="D4" s="42"/>
      <c r="E4" s="42"/>
      <c r="F4" s="42"/>
      <c r="G4" s="2" t="s">
        <v>302</v>
      </c>
      <c r="H4" s="27" t="s">
        <v>303</v>
      </c>
      <c r="I4" s="42"/>
      <c r="J4" s="42"/>
      <c r="K4" s="44"/>
    </row>
    <row r="5" spans="1:11" ht="15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5"/>
    </row>
    <row r="6" spans="1:11">
      <c r="A6" s="34" t="s">
        <v>13</v>
      </c>
      <c r="B6" s="6" t="s">
        <v>14</v>
      </c>
      <c r="C6" s="34" t="s">
        <v>15</v>
      </c>
      <c r="D6" s="34"/>
      <c r="E6" s="6" t="s">
        <v>16</v>
      </c>
      <c r="F6" s="6" t="s">
        <v>17</v>
      </c>
      <c r="G6" s="38" t="s">
        <v>333</v>
      </c>
      <c r="H6" s="39">
        <v>49</v>
      </c>
      <c r="I6" s="38" t="s">
        <v>334</v>
      </c>
      <c r="J6" s="38" t="s">
        <v>335</v>
      </c>
      <c r="K6" s="31"/>
    </row>
    <row r="7" spans="1:11">
      <c r="A7" s="5"/>
      <c r="B7" s="5"/>
      <c r="C7" s="5"/>
      <c r="D7" s="5"/>
      <c r="E7" s="5"/>
      <c r="F7" s="5"/>
      <c r="G7" s="4"/>
      <c r="H7" s="29"/>
      <c r="I7" s="5"/>
      <c r="J7" s="4"/>
      <c r="K7" s="5"/>
    </row>
    <row r="8" spans="1:11" ht="15">
      <c r="A8" s="5"/>
      <c r="B8" s="5"/>
      <c r="C8" s="5"/>
      <c r="D8" s="5"/>
      <c r="E8" s="15" t="s">
        <v>53</v>
      </c>
      <c r="F8" s="26" t="s">
        <v>285</v>
      </c>
      <c r="G8" s="4"/>
      <c r="H8" s="29"/>
      <c r="I8" s="5"/>
      <c r="J8" s="4"/>
      <c r="K8" s="5"/>
    </row>
    <row r="9" spans="1:11" ht="15">
      <c r="A9" s="5"/>
      <c r="B9" s="5"/>
      <c r="C9" s="5"/>
      <c r="D9" s="5"/>
      <c r="E9" s="15" t="s">
        <v>54</v>
      </c>
      <c r="F9" s="26" t="s">
        <v>286</v>
      </c>
      <c r="G9" s="4"/>
      <c r="H9" s="29"/>
      <c r="I9" s="5"/>
      <c r="J9" s="4"/>
      <c r="K9" s="5"/>
    </row>
    <row r="10" spans="1:11" ht="15">
      <c r="A10" s="5"/>
      <c r="B10" s="5"/>
      <c r="C10" s="5"/>
      <c r="D10" s="5"/>
      <c r="E10" s="15" t="s">
        <v>55</v>
      </c>
      <c r="F10" s="26" t="s">
        <v>287</v>
      </c>
      <c r="G10" s="4"/>
      <c r="H10" s="29"/>
      <c r="I10" s="5"/>
      <c r="J10" s="4"/>
      <c r="K10" s="5"/>
    </row>
    <row r="11" spans="1:11" ht="15">
      <c r="A11" s="5"/>
      <c r="B11" s="5"/>
      <c r="C11" s="5"/>
      <c r="D11" s="5"/>
      <c r="E11" s="15" t="s">
        <v>56</v>
      </c>
      <c r="F11" s="26" t="s">
        <v>288</v>
      </c>
      <c r="G11" s="4"/>
      <c r="H11" s="29"/>
      <c r="I11" s="5"/>
      <c r="J11" s="4"/>
      <c r="K11" s="5"/>
    </row>
    <row r="12" spans="1:11" ht="15">
      <c r="A12" s="5"/>
      <c r="B12" s="5"/>
      <c r="C12" s="5"/>
      <c r="D12" s="5"/>
      <c r="E12" s="15" t="s">
        <v>56</v>
      </c>
      <c r="F12" s="26" t="s">
        <v>289</v>
      </c>
      <c r="G12" s="4"/>
      <c r="H12" s="29"/>
      <c r="I12" s="5"/>
      <c r="J12" s="4"/>
      <c r="K12" s="5"/>
    </row>
    <row r="13" spans="1:11" ht="15">
      <c r="A13" s="5"/>
      <c r="B13" s="5"/>
      <c r="C13" s="5"/>
      <c r="D13" s="5"/>
      <c r="E13" s="15" t="s">
        <v>57</v>
      </c>
      <c r="F13" s="26" t="s">
        <v>290</v>
      </c>
      <c r="G13" s="4"/>
      <c r="H13" s="29"/>
      <c r="I13" s="5"/>
      <c r="J13" s="4"/>
      <c r="K13" s="5"/>
    </row>
    <row r="14" spans="1:11" ht="15">
      <c r="A14" s="5"/>
      <c r="B14" s="5"/>
      <c r="C14" s="5"/>
      <c r="D14" s="5"/>
      <c r="E14" s="15"/>
      <c r="F14" s="5"/>
      <c r="G14" s="4"/>
      <c r="H14" s="29"/>
      <c r="I14" s="5"/>
      <c r="J14" s="4"/>
      <c r="K14" s="5"/>
    </row>
    <row r="15" spans="1:11">
      <c r="A15" s="5"/>
      <c r="B15" s="5"/>
      <c r="C15" s="5"/>
      <c r="D15" s="5"/>
      <c r="E15" s="5"/>
      <c r="F15" s="5"/>
      <c r="G15" s="4"/>
      <c r="H15" s="29"/>
      <c r="I15" s="5"/>
      <c r="J15" s="4"/>
      <c r="K15" s="5"/>
    </row>
    <row r="16" spans="1:11" ht="18">
      <c r="A16" s="16" t="s">
        <v>58</v>
      </c>
      <c r="B16" s="16"/>
      <c r="C16" s="5"/>
      <c r="D16" s="5"/>
      <c r="E16" s="5"/>
      <c r="F16" s="5"/>
      <c r="G16" s="4"/>
      <c r="H16" s="29"/>
      <c r="I16" s="5"/>
      <c r="J16" s="4"/>
      <c r="K16" s="5"/>
    </row>
    <row r="17" spans="1:11" ht="15">
      <c r="A17" s="17" t="s">
        <v>331</v>
      </c>
      <c r="B17" s="17"/>
      <c r="C17" s="5"/>
      <c r="D17" s="5"/>
      <c r="E17" s="5"/>
      <c r="F17" s="5"/>
      <c r="G17" s="4"/>
      <c r="H17" s="29"/>
      <c r="I17" s="5"/>
      <c r="J17" s="4"/>
      <c r="K17" s="5"/>
    </row>
    <row r="18" spans="1:11" ht="14.25">
      <c r="A18" s="19"/>
      <c r="B18" s="20" t="s">
        <v>60</v>
      </c>
      <c r="C18" s="5"/>
      <c r="D18" s="5"/>
      <c r="E18" s="5"/>
      <c r="F18" s="5"/>
      <c r="G18" s="4"/>
      <c r="H18" s="29"/>
      <c r="I18" s="5"/>
      <c r="J18" s="4"/>
      <c r="K18" s="5"/>
    </row>
    <row r="19" spans="1:11" ht="15">
      <c r="A19" s="21" t="s">
        <v>61</v>
      </c>
      <c r="B19" s="21" t="s">
        <v>62</v>
      </c>
      <c r="C19" s="21" t="s">
        <v>63</v>
      </c>
      <c r="D19" s="21" t="s">
        <v>64</v>
      </c>
      <c r="E19" s="21" t="s">
        <v>337</v>
      </c>
      <c r="F19" s="5"/>
      <c r="G19" s="4"/>
      <c r="H19" s="29"/>
      <c r="I19" s="5"/>
      <c r="J19" s="4"/>
      <c r="K19" s="5"/>
    </row>
    <row r="20" spans="1:11">
      <c r="A20" s="18" t="s">
        <v>12</v>
      </c>
      <c r="B20" s="4" t="s">
        <v>60</v>
      </c>
      <c r="C20" s="4" t="s">
        <v>18</v>
      </c>
      <c r="D20" s="40" t="s">
        <v>334</v>
      </c>
      <c r="E20" s="3" t="s">
        <v>335</v>
      </c>
      <c r="F20" s="5"/>
      <c r="G20" s="4"/>
      <c r="H20" s="29"/>
      <c r="I20" s="5"/>
      <c r="J20" s="4"/>
      <c r="K20" s="5"/>
    </row>
    <row r="21" spans="1:11">
      <c r="A21" s="18"/>
      <c r="B21" s="5"/>
      <c r="C21" s="5"/>
      <c r="D21" s="5"/>
      <c r="E21" s="22"/>
      <c r="F21" s="5"/>
      <c r="G21" s="4"/>
      <c r="H21" s="29"/>
      <c r="I21" s="5"/>
      <c r="J21" s="4"/>
      <c r="K21" s="5"/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sqref="A1:M2"/>
    </sheetView>
  </sheetViews>
  <sheetFormatPr defaultRowHeight="12.75"/>
  <cols>
    <col min="1" max="1" width="26" style="5" bestFit="1" customWidth="1"/>
    <col min="2" max="2" width="28.42578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6" t="s">
        <v>297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3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</v>
      </c>
      <c r="C3" s="54" t="s">
        <v>9</v>
      </c>
      <c r="D3" s="41" t="s">
        <v>10</v>
      </c>
      <c r="E3" s="41" t="s">
        <v>5</v>
      </c>
      <c r="F3" s="41" t="s">
        <v>8</v>
      </c>
      <c r="G3" s="41" t="s">
        <v>2</v>
      </c>
      <c r="H3" s="41"/>
      <c r="I3" s="41"/>
      <c r="J3" s="41"/>
      <c r="K3" s="41" t="s">
        <v>81</v>
      </c>
      <c r="L3" s="41" t="s">
        <v>4</v>
      </c>
      <c r="M3" s="43" t="s">
        <v>3</v>
      </c>
    </row>
    <row r="4" spans="1:13" s="1" customFormat="1" ht="21" customHeight="1" thickBot="1">
      <c r="A4" s="53"/>
      <c r="B4" s="42"/>
      <c r="C4" s="42"/>
      <c r="D4" s="42"/>
      <c r="E4" s="42"/>
      <c r="F4" s="42"/>
      <c r="G4" s="2">
        <v>1</v>
      </c>
      <c r="H4" s="2">
        <v>2</v>
      </c>
      <c r="I4" s="2">
        <v>3</v>
      </c>
      <c r="J4" s="2" t="s">
        <v>6</v>
      </c>
      <c r="K4" s="42"/>
      <c r="L4" s="42"/>
      <c r="M4" s="44"/>
    </row>
    <row r="5" spans="1:13" ht="15">
      <c r="A5" s="45" t="s">
        <v>229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>
      <c r="A6" s="6" t="s">
        <v>231</v>
      </c>
      <c r="B6" s="6" t="s">
        <v>232</v>
      </c>
      <c r="C6" s="6" t="s">
        <v>233</v>
      </c>
      <c r="D6" s="6" t="str">
        <f>"0,9122"</f>
        <v>0,9122</v>
      </c>
      <c r="E6" s="6" t="s">
        <v>16</v>
      </c>
      <c r="F6" s="6" t="s">
        <v>27</v>
      </c>
      <c r="G6" s="8" t="s">
        <v>82</v>
      </c>
      <c r="H6" s="8" t="s">
        <v>234</v>
      </c>
      <c r="I6" s="7"/>
      <c r="J6" s="7"/>
      <c r="K6" s="6" t="str">
        <f>"107,5"</f>
        <v>107,5</v>
      </c>
      <c r="L6" s="8" t="str">
        <f>"98,0615"</f>
        <v>98,0615</v>
      </c>
      <c r="M6" s="6" t="s">
        <v>21</v>
      </c>
    </row>
    <row r="8" spans="1:13" ht="15">
      <c r="A8" s="55" t="s">
        <v>229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>
      <c r="A9" s="6" t="s">
        <v>236</v>
      </c>
      <c r="B9" s="6" t="s">
        <v>237</v>
      </c>
      <c r="C9" s="6" t="s">
        <v>238</v>
      </c>
      <c r="D9" s="6" t="str">
        <f>"0,8853"</f>
        <v>0,8853</v>
      </c>
      <c r="E9" s="6" t="s">
        <v>16</v>
      </c>
      <c r="F9" s="6" t="s">
        <v>27</v>
      </c>
      <c r="G9" s="8" t="s">
        <v>19</v>
      </c>
      <c r="H9" s="7" t="s">
        <v>37</v>
      </c>
      <c r="I9" s="8" t="s">
        <v>82</v>
      </c>
      <c r="J9" s="7"/>
      <c r="K9" s="6" t="str">
        <f>"100,0"</f>
        <v>100,0</v>
      </c>
      <c r="L9" s="8" t="str">
        <f>"88,5300"</f>
        <v>88,5300</v>
      </c>
      <c r="M9" s="6" t="s">
        <v>21</v>
      </c>
    </row>
    <row r="11" spans="1:13" ht="15">
      <c r="A11" s="55" t="s">
        <v>11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>
      <c r="A12" s="9" t="s">
        <v>240</v>
      </c>
      <c r="B12" s="9" t="s">
        <v>241</v>
      </c>
      <c r="C12" s="9" t="s">
        <v>242</v>
      </c>
      <c r="D12" s="9" t="str">
        <f>"0,7022"</f>
        <v>0,7022</v>
      </c>
      <c r="E12" s="9" t="s">
        <v>16</v>
      </c>
      <c r="F12" s="9" t="s">
        <v>243</v>
      </c>
      <c r="G12" s="11" t="s">
        <v>44</v>
      </c>
      <c r="H12" s="10" t="s">
        <v>244</v>
      </c>
      <c r="I12" s="10" t="s">
        <v>244</v>
      </c>
      <c r="J12" s="10"/>
      <c r="K12" s="9" t="str">
        <f>"180,0"</f>
        <v>180,0</v>
      </c>
      <c r="L12" s="11" t="str">
        <f>"126,3960"</f>
        <v>126,3960</v>
      </c>
      <c r="M12" s="9" t="s">
        <v>21</v>
      </c>
    </row>
    <row r="13" spans="1:13">
      <c r="A13" s="12" t="s">
        <v>246</v>
      </c>
      <c r="B13" s="12" t="s">
        <v>247</v>
      </c>
      <c r="C13" s="12" t="s">
        <v>248</v>
      </c>
      <c r="D13" s="12" t="str">
        <f>"0,6666"</f>
        <v>0,6666</v>
      </c>
      <c r="E13" s="12" t="s">
        <v>16</v>
      </c>
      <c r="F13" s="12" t="s">
        <v>27</v>
      </c>
      <c r="G13" s="14" t="s">
        <v>89</v>
      </c>
      <c r="H13" s="13" t="s">
        <v>90</v>
      </c>
      <c r="I13" s="14" t="s">
        <v>90</v>
      </c>
      <c r="J13" s="13"/>
      <c r="K13" s="12" t="str">
        <f>"220,0"</f>
        <v>220,0</v>
      </c>
      <c r="L13" s="14" t="str">
        <f>"146,6520"</f>
        <v>146,6520</v>
      </c>
      <c r="M13" s="12" t="s">
        <v>21</v>
      </c>
    </row>
    <row r="15" spans="1:13" ht="15">
      <c r="A15" s="55" t="s">
        <v>161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>
      <c r="A16" s="9" t="s">
        <v>250</v>
      </c>
      <c r="B16" s="9" t="s">
        <v>251</v>
      </c>
      <c r="C16" s="9" t="s">
        <v>169</v>
      </c>
      <c r="D16" s="9" t="str">
        <f>"0,5881"</f>
        <v>0,5881</v>
      </c>
      <c r="E16" s="9" t="s">
        <v>16</v>
      </c>
      <c r="F16" s="9" t="s">
        <v>27</v>
      </c>
      <c r="G16" s="11" t="s">
        <v>37</v>
      </c>
      <c r="H16" s="11" t="s">
        <v>82</v>
      </c>
      <c r="I16" s="10" t="s">
        <v>29</v>
      </c>
      <c r="J16" s="10"/>
      <c r="K16" s="9" t="str">
        <f>"100,0"</f>
        <v>100,0</v>
      </c>
      <c r="L16" s="11" t="str">
        <f>"58,8100"</f>
        <v>58,8100</v>
      </c>
      <c r="M16" s="9" t="s">
        <v>21</v>
      </c>
    </row>
    <row r="17" spans="1:13">
      <c r="A17" s="23" t="s">
        <v>252</v>
      </c>
      <c r="B17" s="23" t="s">
        <v>175</v>
      </c>
      <c r="C17" s="23" t="s">
        <v>176</v>
      </c>
      <c r="D17" s="23" t="str">
        <f>"0,5983"</f>
        <v>0,5983</v>
      </c>
      <c r="E17" s="23" t="s">
        <v>16</v>
      </c>
      <c r="F17" s="23" t="s">
        <v>27</v>
      </c>
      <c r="G17" s="24" t="s">
        <v>89</v>
      </c>
      <c r="H17" s="25" t="s">
        <v>90</v>
      </c>
      <c r="I17" s="25" t="s">
        <v>253</v>
      </c>
      <c r="J17" s="24"/>
      <c r="K17" s="23" t="str">
        <f>"222,5"</f>
        <v>222,5</v>
      </c>
      <c r="L17" s="25" t="str">
        <f>"133,1217"</f>
        <v>133,1217</v>
      </c>
      <c r="M17" s="23" t="s">
        <v>21</v>
      </c>
    </row>
    <row r="18" spans="1:13">
      <c r="A18" s="12" t="s">
        <v>255</v>
      </c>
      <c r="B18" s="12" t="s">
        <v>256</v>
      </c>
      <c r="C18" s="12" t="s">
        <v>257</v>
      </c>
      <c r="D18" s="12" t="str">
        <f>"0,5960"</f>
        <v>0,5960</v>
      </c>
      <c r="E18" s="12" t="s">
        <v>258</v>
      </c>
      <c r="F18" s="12" t="s">
        <v>27</v>
      </c>
      <c r="G18" s="14" t="s">
        <v>259</v>
      </c>
      <c r="H18" s="13" t="s">
        <v>88</v>
      </c>
      <c r="I18" s="13" t="s">
        <v>88</v>
      </c>
      <c r="J18" s="13"/>
      <c r="K18" s="12" t="str">
        <f>"190,0"</f>
        <v>190,0</v>
      </c>
      <c r="L18" s="14" t="str">
        <f>"113,2400"</f>
        <v>113,2400</v>
      </c>
      <c r="M18" s="12" t="s">
        <v>21</v>
      </c>
    </row>
    <row r="20" spans="1:13" ht="15">
      <c r="A20" s="55" t="s">
        <v>91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3">
      <c r="A21" s="6" t="s">
        <v>261</v>
      </c>
      <c r="B21" s="6" t="s">
        <v>262</v>
      </c>
      <c r="C21" s="6" t="s">
        <v>263</v>
      </c>
      <c r="D21" s="6" t="str">
        <f>"0,5608"</f>
        <v>0,5608</v>
      </c>
      <c r="E21" s="6" t="s">
        <v>16</v>
      </c>
      <c r="F21" s="6" t="s">
        <v>27</v>
      </c>
      <c r="G21" s="8" t="s">
        <v>88</v>
      </c>
      <c r="H21" s="8" t="s">
        <v>89</v>
      </c>
      <c r="I21" s="7" t="s">
        <v>90</v>
      </c>
      <c r="J21" s="7"/>
      <c r="K21" s="6" t="str">
        <f>"210,0"</f>
        <v>210,0</v>
      </c>
      <c r="L21" s="8" t="str">
        <f>"117,7680"</f>
        <v>117,7680</v>
      </c>
      <c r="M21" s="6" t="s">
        <v>21</v>
      </c>
    </row>
    <row r="23" spans="1:13" ht="15">
      <c r="A23" s="55" t="s">
        <v>38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3">
      <c r="A24" s="6" t="s">
        <v>265</v>
      </c>
      <c r="B24" s="6" t="s">
        <v>266</v>
      </c>
      <c r="C24" s="6" t="s">
        <v>267</v>
      </c>
      <c r="D24" s="6" t="str">
        <f>"0,5471"</f>
        <v>0,5471</v>
      </c>
      <c r="E24" s="6" t="s">
        <v>16</v>
      </c>
      <c r="F24" s="6" t="s">
        <v>27</v>
      </c>
      <c r="G24" s="8" t="s">
        <v>268</v>
      </c>
      <c r="H24" s="8" t="s">
        <v>269</v>
      </c>
      <c r="I24" s="7" t="s">
        <v>100</v>
      </c>
      <c r="J24" s="7"/>
      <c r="K24" s="6" t="str">
        <f>"250,0"</f>
        <v>250,0</v>
      </c>
      <c r="L24" s="8" t="str">
        <f>"136,7750"</f>
        <v>136,7750</v>
      </c>
      <c r="M24" s="6" t="s">
        <v>21</v>
      </c>
    </row>
    <row r="26" spans="1:13" ht="15">
      <c r="E26" s="15" t="s">
        <v>53</v>
      </c>
      <c r="F26" s="26" t="s">
        <v>285</v>
      </c>
    </row>
    <row r="27" spans="1:13" ht="15">
      <c r="E27" s="15" t="s">
        <v>54</v>
      </c>
      <c r="F27" s="26" t="s">
        <v>286</v>
      </c>
    </row>
    <row r="28" spans="1:13" ht="15">
      <c r="E28" s="15" t="s">
        <v>55</v>
      </c>
      <c r="F28" s="26" t="s">
        <v>287</v>
      </c>
    </row>
    <row r="29" spans="1:13" ht="15">
      <c r="E29" s="15" t="s">
        <v>56</v>
      </c>
      <c r="F29" s="26" t="s">
        <v>288</v>
      </c>
    </row>
    <row r="30" spans="1:13" ht="15">
      <c r="E30" s="15" t="s">
        <v>56</v>
      </c>
      <c r="F30" s="26" t="s">
        <v>289</v>
      </c>
    </row>
    <row r="31" spans="1:13" ht="15">
      <c r="E31" s="15" t="s">
        <v>57</v>
      </c>
      <c r="F31" s="26" t="s">
        <v>290</v>
      </c>
    </row>
    <row r="32" spans="1:13" ht="15">
      <c r="E32" s="15"/>
    </row>
    <row r="34" spans="1:5" ht="18">
      <c r="A34" s="16" t="s">
        <v>58</v>
      </c>
      <c r="B34" s="16"/>
    </row>
    <row r="35" spans="1:5" ht="15">
      <c r="A35" s="17" t="s">
        <v>59</v>
      </c>
      <c r="B35" s="17"/>
    </row>
    <row r="36" spans="1:5" ht="14.25">
      <c r="A36" s="19"/>
      <c r="B36" s="20" t="s">
        <v>60</v>
      </c>
    </row>
    <row r="37" spans="1:5" ht="15">
      <c r="A37" s="21" t="s">
        <v>61</v>
      </c>
      <c r="B37" s="21" t="s">
        <v>62</v>
      </c>
      <c r="C37" s="21" t="s">
        <v>63</v>
      </c>
      <c r="D37" s="21" t="s">
        <v>64</v>
      </c>
      <c r="E37" s="21" t="s">
        <v>65</v>
      </c>
    </row>
    <row r="38" spans="1:5">
      <c r="A38" s="18" t="s">
        <v>230</v>
      </c>
      <c r="B38" s="5" t="s">
        <v>60</v>
      </c>
      <c r="C38" s="5" t="s">
        <v>270</v>
      </c>
      <c r="D38" s="5" t="s">
        <v>234</v>
      </c>
      <c r="E38" s="22" t="s">
        <v>271</v>
      </c>
    </row>
    <row r="41" spans="1:5" ht="15">
      <c r="A41" s="17" t="s">
        <v>67</v>
      </c>
      <c r="B41" s="17"/>
    </row>
    <row r="42" spans="1:5" ht="14.25">
      <c r="A42" s="19"/>
      <c r="B42" s="20" t="s">
        <v>211</v>
      </c>
    </row>
    <row r="43" spans="1:5" ht="15">
      <c r="A43" s="21" t="s">
        <v>61</v>
      </c>
      <c r="B43" s="21" t="s">
        <v>62</v>
      </c>
      <c r="C43" s="21" t="s">
        <v>63</v>
      </c>
      <c r="D43" s="21" t="s">
        <v>64</v>
      </c>
      <c r="E43" s="21" t="s">
        <v>65</v>
      </c>
    </row>
    <row r="44" spans="1:5">
      <c r="A44" s="18" t="s">
        <v>235</v>
      </c>
      <c r="B44" s="5" t="s">
        <v>212</v>
      </c>
      <c r="C44" s="5" t="s">
        <v>270</v>
      </c>
      <c r="D44" s="5" t="s">
        <v>82</v>
      </c>
      <c r="E44" s="22" t="s">
        <v>272</v>
      </c>
    </row>
    <row r="45" spans="1:5">
      <c r="A45" s="18" t="s">
        <v>249</v>
      </c>
      <c r="B45" s="5" t="s">
        <v>212</v>
      </c>
      <c r="C45" s="5" t="s">
        <v>37</v>
      </c>
      <c r="D45" s="5" t="s">
        <v>82</v>
      </c>
      <c r="E45" s="22" t="s">
        <v>273</v>
      </c>
    </row>
    <row r="47" spans="1:5" ht="14.25">
      <c r="A47" s="19"/>
      <c r="B47" s="20" t="s">
        <v>68</v>
      </c>
    </row>
    <row r="48" spans="1:5" ht="15">
      <c r="A48" s="21" t="s">
        <v>61</v>
      </c>
      <c r="B48" s="21" t="s">
        <v>62</v>
      </c>
      <c r="C48" s="21" t="s">
        <v>63</v>
      </c>
      <c r="D48" s="21" t="s">
        <v>64</v>
      </c>
      <c r="E48" s="21" t="s">
        <v>65</v>
      </c>
    </row>
    <row r="49" spans="1:5">
      <c r="A49" s="18" t="s">
        <v>239</v>
      </c>
      <c r="B49" s="5" t="s">
        <v>69</v>
      </c>
      <c r="C49" s="5" t="s">
        <v>18</v>
      </c>
      <c r="D49" s="5" t="s">
        <v>44</v>
      </c>
      <c r="E49" s="22" t="s">
        <v>274</v>
      </c>
    </row>
    <row r="51" spans="1:5" ht="14.25">
      <c r="A51" s="19"/>
      <c r="B51" s="20" t="s">
        <v>60</v>
      </c>
    </row>
    <row r="52" spans="1:5" ht="15">
      <c r="A52" s="21" t="s">
        <v>61</v>
      </c>
      <c r="B52" s="21" t="s">
        <v>62</v>
      </c>
      <c r="C52" s="21" t="s">
        <v>63</v>
      </c>
      <c r="D52" s="21" t="s">
        <v>64</v>
      </c>
      <c r="E52" s="21" t="s">
        <v>65</v>
      </c>
    </row>
    <row r="53" spans="1:5">
      <c r="A53" s="18" t="s">
        <v>245</v>
      </c>
      <c r="B53" s="5" t="s">
        <v>60</v>
      </c>
      <c r="C53" s="5" t="s">
        <v>18</v>
      </c>
      <c r="D53" s="5" t="s">
        <v>90</v>
      </c>
      <c r="E53" s="22" t="s">
        <v>275</v>
      </c>
    </row>
    <row r="54" spans="1:5">
      <c r="A54" s="18" t="s">
        <v>264</v>
      </c>
      <c r="B54" s="5" t="s">
        <v>60</v>
      </c>
      <c r="C54" s="5" t="s">
        <v>29</v>
      </c>
      <c r="D54" s="5" t="s">
        <v>269</v>
      </c>
      <c r="E54" s="22" t="s">
        <v>276</v>
      </c>
    </row>
    <row r="55" spans="1:5">
      <c r="A55" s="18" t="s">
        <v>173</v>
      </c>
      <c r="B55" s="5" t="s">
        <v>60</v>
      </c>
      <c r="C55" s="5" t="s">
        <v>37</v>
      </c>
      <c r="D55" s="5" t="s">
        <v>253</v>
      </c>
      <c r="E55" s="22" t="s">
        <v>277</v>
      </c>
    </row>
    <row r="56" spans="1:5">
      <c r="A56" s="18" t="s">
        <v>260</v>
      </c>
      <c r="B56" s="5" t="s">
        <v>60</v>
      </c>
      <c r="C56" s="5" t="s">
        <v>82</v>
      </c>
      <c r="D56" s="5" t="s">
        <v>89</v>
      </c>
      <c r="E56" s="22" t="s">
        <v>278</v>
      </c>
    </row>
    <row r="57" spans="1:5">
      <c r="A57" s="18" t="s">
        <v>254</v>
      </c>
      <c r="B57" s="5" t="s">
        <v>60</v>
      </c>
      <c r="C57" s="5" t="s">
        <v>37</v>
      </c>
      <c r="D57" s="5" t="s">
        <v>259</v>
      </c>
      <c r="E57" s="22" t="s">
        <v>279</v>
      </c>
    </row>
  </sheetData>
  <mergeCells count="17">
    <mergeCell ref="A15:L15"/>
    <mergeCell ref="A20:L20"/>
    <mergeCell ref="A23:L23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topLeftCell="A22" workbookViewId="0">
      <selection activeCell="F35" sqref="F35:F40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7" width="6.5703125" style="4" bestFit="1" customWidth="1"/>
    <col min="8" max="9" width="5.5703125" style="4" bestFit="1" customWidth="1"/>
    <col min="10" max="10" width="4.85546875" style="4" bestFit="1" customWidth="1"/>
    <col min="11" max="11" width="7.85546875" style="5" bestFit="1" customWidth="1"/>
    <col min="12" max="12" width="7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6" t="s">
        <v>296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3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</v>
      </c>
      <c r="C3" s="54" t="s">
        <v>9</v>
      </c>
      <c r="D3" s="41" t="s">
        <v>10</v>
      </c>
      <c r="E3" s="41" t="s">
        <v>5</v>
      </c>
      <c r="F3" s="41" t="s">
        <v>8</v>
      </c>
      <c r="G3" s="41" t="s">
        <v>1</v>
      </c>
      <c r="H3" s="41"/>
      <c r="I3" s="41"/>
      <c r="J3" s="41"/>
      <c r="K3" s="41" t="s">
        <v>81</v>
      </c>
      <c r="L3" s="41" t="s">
        <v>4</v>
      </c>
      <c r="M3" s="43" t="s">
        <v>3</v>
      </c>
    </row>
    <row r="4" spans="1:13" s="1" customFormat="1" ht="21" customHeight="1" thickBot="1">
      <c r="A4" s="53"/>
      <c r="B4" s="42"/>
      <c r="C4" s="42"/>
      <c r="D4" s="42"/>
      <c r="E4" s="42"/>
      <c r="F4" s="42"/>
      <c r="G4" s="2">
        <v>1</v>
      </c>
      <c r="H4" s="2">
        <v>2</v>
      </c>
      <c r="I4" s="2">
        <v>3</v>
      </c>
      <c r="J4" s="2" t="s">
        <v>6</v>
      </c>
      <c r="K4" s="42"/>
      <c r="L4" s="42"/>
      <c r="M4" s="44"/>
    </row>
    <row r="5" spans="1:13" ht="15">
      <c r="A5" s="45" t="s">
        <v>22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>
      <c r="A6" s="6" t="s">
        <v>120</v>
      </c>
      <c r="B6" s="6" t="s">
        <v>121</v>
      </c>
      <c r="C6" s="6" t="s">
        <v>122</v>
      </c>
      <c r="D6" s="6" t="str">
        <f>"0,7322"</f>
        <v>0,7322</v>
      </c>
      <c r="E6" s="6" t="s">
        <v>16</v>
      </c>
      <c r="F6" s="6" t="s">
        <v>27</v>
      </c>
      <c r="G6" s="7" t="s">
        <v>123</v>
      </c>
      <c r="H6" s="8" t="s">
        <v>124</v>
      </c>
      <c r="I6" s="8" t="s">
        <v>18</v>
      </c>
      <c r="J6" s="7"/>
      <c r="K6" s="6" t="str">
        <f>"75,0"</f>
        <v>75,0</v>
      </c>
      <c r="L6" s="8" t="str">
        <f>"64,7997"</f>
        <v>64,7997</v>
      </c>
      <c r="M6" s="6" t="s">
        <v>21</v>
      </c>
    </row>
    <row r="8" spans="1:13" ht="15">
      <c r="A8" s="55" t="s">
        <v>11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>
      <c r="A9" s="9" t="s">
        <v>126</v>
      </c>
      <c r="B9" s="9" t="s">
        <v>127</v>
      </c>
      <c r="C9" s="9" t="s">
        <v>128</v>
      </c>
      <c r="D9" s="9" t="str">
        <f>"0,6882"</f>
        <v>0,6882</v>
      </c>
      <c r="E9" s="9" t="s">
        <v>16</v>
      </c>
      <c r="F9" s="9" t="s">
        <v>27</v>
      </c>
      <c r="G9" s="11" t="s">
        <v>19</v>
      </c>
      <c r="H9" s="11" t="s">
        <v>20</v>
      </c>
      <c r="I9" s="10" t="s">
        <v>37</v>
      </c>
      <c r="J9" s="10"/>
      <c r="K9" s="9" t="str">
        <f>"85,0"</f>
        <v>85,0</v>
      </c>
      <c r="L9" s="11" t="str">
        <f>"71,9513"</f>
        <v>71,9513</v>
      </c>
      <c r="M9" s="9" t="s">
        <v>21</v>
      </c>
    </row>
    <row r="10" spans="1:13">
      <c r="A10" s="23" t="s">
        <v>130</v>
      </c>
      <c r="B10" s="23" t="s">
        <v>131</v>
      </c>
      <c r="C10" s="23" t="s">
        <v>132</v>
      </c>
      <c r="D10" s="23" t="str">
        <f>"0,6648"</f>
        <v>0,6648</v>
      </c>
      <c r="E10" s="23" t="s">
        <v>16</v>
      </c>
      <c r="F10" s="23" t="s">
        <v>27</v>
      </c>
      <c r="G10" s="25" t="s">
        <v>133</v>
      </c>
      <c r="H10" s="25" t="s">
        <v>134</v>
      </c>
      <c r="I10" s="25" t="s">
        <v>135</v>
      </c>
      <c r="J10" s="24"/>
      <c r="K10" s="23" t="str">
        <f>"140,0"</f>
        <v>140,0</v>
      </c>
      <c r="L10" s="25" t="str">
        <f>"93,0790"</f>
        <v>93,0790</v>
      </c>
      <c r="M10" s="23" t="s">
        <v>21</v>
      </c>
    </row>
    <row r="11" spans="1:13">
      <c r="A11" s="12" t="s">
        <v>136</v>
      </c>
      <c r="B11" s="12" t="s">
        <v>137</v>
      </c>
      <c r="C11" s="12" t="s">
        <v>138</v>
      </c>
      <c r="D11" s="12" t="str">
        <f>"0,6782"</f>
        <v>0,6782</v>
      </c>
      <c r="E11" s="12" t="s">
        <v>16</v>
      </c>
      <c r="F11" s="12" t="s">
        <v>27</v>
      </c>
      <c r="G11" s="13" t="s">
        <v>139</v>
      </c>
      <c r="H11" s="13" t="s">
        <v>139</v>
      </c>
      <c r="I11" s="13" t="s">
        <v>140</v>
      </c>
      <c r="J11" s="13"/>
      <c r="K11" s="12" t="str">
        <f>"0,0"</f>
        <v>0,0</v>
      </c>
      <c r="L11" s="14" t="str">
        <f>"0,0000"</f>
        <v>0,0000</v>
      </c>
      <c r="M11" s="12" t="s">
        <v>21</v>
      </c>
    </row>
    <row r="13" spans="1:13" ht="15">
      <c r="A13" s="55" t="s">
        <v>32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3">
      <c r="A14" s="9" t="s">
        <v>142</v>
      </c>
      <c r="B14" s="9" t="s">
        <v>143</v>
      </c>
      <c r="C14" s="9" t="s">
        <v>144</v>
      </c>
      <c r="D14" s="9" t="str">
        <f>"0,6430"</f>
        <v>0,6430</v>
      </c>
      <c r="E14" s="9" t="s">
        <v>16</v>
      </c>
      <c r="F14" s="9" t="s">
        <v>27</v>
      </c>
      <c r="G14" s="10" t="s">
        <v>79</v>
      </c>
      <c r="H14" s="11" t="s">
        <v>145</v>
      </c>
      <c r="I14" s="10" t="s">
        <v>134</v>
      </c>
      <c r="J14" s="10"/>
      <c r="K14" s="9" t="str">
        <f>"130,0"</f>
        <v>130,0</v>
      </c>
      <c r="L14" s="11" t="str">
        <f>"85,2618"</f>
        <v>85,2618</v>
      </c>
      <c r="M14" s="9" t="s">
        <v>21</v>
      </c>
    </row>
    <row r="15" spans="1:13">
      <c r="A15" s="23" t="s">
        <v>147</v>
      </c>
      <c r="B15" s="23" t="s">
        <v>148</v>
      </c>
      <c r="C15" s="23" t="s">
        <v>149</v>
      </c>
      <c r="D15" s="23" t="str">
        <f>"0,6461"</f>
        <v>0,6461</v>
      </c>
      <c r="E15" s="23" t="s">
        <v>16</v>
      </c>
      <c r="F15" s="23" t="s">
        <v>27</v>
      </c>
      <c r="G15" s="25" t="s">
        <v>29</v>
      </c>
      <c r="H15" s="24" t="s">
        <v>150</v>
      </c>
      <c r="I15" s="25" t="s">
        <v>150</v>
      </c>
      <c r="J15" s="24"/>
      <c r="K15" s="23" t="str">
        <f>"120,0"</f>
        <v>120,0</v>
      </c>
      <c r="L15" s="25" t="str">
        <f>"78,3073"</f>
        <v>78,3073</v>
      </c>
      <c r="M15" s="23" t="s">
        <v>21</v>
      </c>
    </row>
    <row r="16" spans="1:13">
      <c r="A16" s="23" t="s">
        <v>152</v>
      </c>
      <c r="B16" s="23" t="s">
        <v>153</v>
      </c>
      <c r="C16" s="23" t="s">
        <v>154</v>
      </c>
      <c r="D16" s="23" t="str">
        <f>"0,6379"</f>
        <v>0,6379</v>
      </c>
      <c r="E16" s="23" t="s">
        <v>16</v>
      </c>
      <c r="F16" s="23" t="s">
        <v>155</v>
      </c>
      <c r="G16" s="25" t="s">
        <v>79</v>
      </c>
      <c r="H16" s="25" t="s">
        <v>145</v>
      </c>
      <c r="I16" s="25" t="s">
        <v>156</v>
      </c>
      <c r="J16" s="24"/>
      <c r="K16" s="23" t="str">
        <f>"132,5"</f>
        <v>132,5</v>
      </c>
      <c r="L16" s="25" t="str">
        <f>"84,5217"</f>
        <v>84,5217</v>
      </c>
      <c r="M16" s="23" t="s">
        <v>21</v>
      </c>
    </row>
    <row r="17" spans="1:13">
      <c r="A17" s="12" t="s">
        <v>158</v>
      </c>
      <c r="B17" s="12" t="s">
        <v>159</v>
      </c>
      <c r="C17" s="12" t="s">
        <v>160</v>
      </c>
      <c r="D17" s="12" t="str">
        <f>"0,6270"</f>
        <v>0,6270</v>
      </c>
      <c r="E17" s="12" t="s">
        <v>16</v>
      </c>
      <c r="F17" s="12" t="s">
        <v>27</v>
      </c>
      <c r="G17" s="14" t="s">
        <v>29</v>
      </c>
      <c r="H17" s="14" t="s">
        <v>145</v>
      </c>
      <c r="I17" s="13" t="s">
        <v>156</v>
      </c>
      <c r="J17" s="13"/>
      <c r="K17" s="12" t="str">
        <f>"130,0"</f>
        <v>130,0</v>
      </c>
      <c r="L17" s="14" t="str">
        <f>"81,7610"</f>
        <v>81,7610</v>
      </c>
      <c r="M17" s="12" t="s">
        <v>21</v>
      </c>
    </row>
    <row r="19" spans="1:13" ht="15">
      <c r="A19" s="55" t="s">
        <v>161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3">
      <c r="A20" s="9" t="s">
        <v>163</v>
      </c>
      <c r="B20" s="9" t="s">
        <v>164</v>
      </c>
      <c r="C20" s="9" t="s">
        <v>165</v>
      </c>
      <c r="D20" s="9" t="str">
        <f>"0,5956"</f>
        <v>0,5956</v>
      </c>
      <c r="E20" s="9" t="s">
        <v>16</v>
      </c>
      <c r="F20" s="9" t="s">
        <v>27</v>
      </c>
      <c r="G20" s="10" t="s">
        <v>79</v>
      </c>
      <c r="H20" s="11" t="s">
        <v>79</v>
      </c>
      <c r="I20" s="10" t="s">
        <v>134</v>
      </c>
      <c r="J20" s="10"/>
      <c r="K20" s="9" t="str">
        <f>"125,0"</f>
        <v>125,0</v>
      </c>
      <c r="L20" s="11" t="str">
        <f>"74,4500"</f>
        <v>74,4500</v>
      </c>
      <c r="M20" s="9" t="s">
        <v>21</v>
      </c>
    </row>
    <row r="21" spans="1:13">
      <c r="A21" s="23" t="s">
        <v>167</v>
      </c>
      <c r="B21" s="23" t="s">
        <v>168</v>
      </c>
      <c r="C21" s="23" t="s">
        <v>169</v>
      </c>
      <c r="D21" s="23" t="str">
        <f>"0,5881"</f>
        <v>0,5881</v>
      </c>
      <c r="E21" s="23" t="s">
        <v>16</v>
      </c>
      <c r="F21" s="23" t="s">
        <v>170</v>
      </c>
      <c r="G21" s="25" t="s">
        <v>171</v>
      </c>
      <c r="H21" s="24" t="s">
        <v>172</v>
      </c>
      <c r="I21" s="25" t="s">
        <v>172</v>
      </c>
      <c r="J21" s="24"/>
      <c r="K21" s="23" t="str">
        <f>"165,0"</f>
        <v>165,0</v>
      </c>
      <c r="L21" s="25" t="str">
        <f>"97,0365"</f>
        <v>97,0365</v>
      </c>
      <c r="M21" s="23" t="s">
        <v>21</v>
      </c>
    </row>
    <row r="22" spans="1:13">
      <c r="A22" s="23" t="s">
        <v>174</v>
      </c>
      <c r="B22" s="23" t="s">
        <v>175</v>
      </c>
      <c r="C22" s="23" t="s">
        <v>176</v>
      </c>
      <c r="D22" s="23" t="str">
        <f>"0,5893"</f>
        <v>0,5893</v>
      </c>
      <c r="E22" s="23" t="s">
        <v>16</v>
      </c>
      <c r="F22" s="23" t="s">
        <v>27</v>
      </c>
      <c r="G22" s="25" t="s">
        <v>177</v>
      </c>
      <c r="H22" s="24" t="s">
        <v>178</v>
      </c>
      <c r="I22" s="25" t="s">
        <v>178</v>
      </c>
      <c r="J22" s="24"/>
      <c r="K22" s="23" t="str">
        <f>"150,0"</f>
        <v>150,0</v>
      </c>
      <c r="L22" s="25" t="str">
        <f>"88,3950"</f>
        <v>88,3950</v>
      </c>
      <c r="M22" s="23" t="s">
        <v>21</v>
      </c>
    </row>
    <row r="23" spans="1:13">
      <c r="A23" s="23" t="s">
        <v>180</v>
      </c>
      <c r="B23" s="23" t="s">
        <v>181</v>
      </c>
      <c r="C23" s="23" t="s">
        <v>182</v>
      </c>
      <c r="D23" s="23" t="str">
        <f>"0,5916"</f>
        <v>0,5916</v>
      </c>
      <c r="E23" s="23" t="s">
        <v>16</v>
      </c>
      <c r="F23" s="23" t="s">
        <v>183</v>
      </c>
      <c r="G23" s="25" t="s">
        <v>156</v>
      </c>
      <c r="H23" s="25" t="s">
        <v>184</v>
      </c>
      <c r="I23" s="24" t="s">
        <v>135</v>
      </c>
      <c r="J23" s="24"/>
      <c r="K23" s="23" t="str">
        <f>"137,5"</f>
        <v>137,5</v>
      </c>
      <c r="L23" s="25" t="str">
        <f>"81,3450"</f>
        <v>81,3450</v>
      </c>
      <c r="M23" s="23" t="s">
        <v>21</v>
      </c>
    </row>
    <row r="24" spans="1:13">
      <c r="A24" s="12" t="s">
        <v>185</v>
      </c>
      <c r="B24" s="12" t="s">
        <v>186</v>
      </c>
      <c r="C24" s="12" t="s">
        <v>187</v>
      </c>
      <c r="D24" s="12" t="str">
        <f>"0,5918"</f>
        <v>0,5918</v>
      </c>
      <c r="E24" s="12" t="s">
        <v>16</v>
      </c>
      <c r="F24" s="12" t="s">
        <v>170</v>
      </c>
      <c r="G24" s="13" t="s">
        <v>177</v>
      </c>
      <c r="H24" s="13" t="s">
        <v>177</v>
      </c>
      <c r="I24" s="13" t="s">
        <v>188</v>
      </c>
      <c r="J24" s="13"/>
      <c r="K24" s="12" t="str">
        <f>"0,0"</f>
        <v>0,0</v>
      </c>
      <c r="L24" s="14" t="str">
        <f>"0,0000"</f>
        <v>0,0000</v>
      </c>
      <c r="M24" s="12" t="s">
        <v>21</v>
      </c>
    </row>
    <row r="26" spans="1:13" ht="15">
      <c r="A26" s="55" t="s">
        <v>91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3">
      <c r="A27" s="9" t="s">
        <v>190</v>
      </c>
      <c r="B27" s="9" t="s">
        <v>191</v>
      </c>
      <c r="C27" s="9" t="s">
        <v>192</v>
      </c>
      <c r="D27" s="9" t="str">
        <f>"0,5601"</f>
        <v>0,5601</v>
      </c>
      <c r="E27" s="9" t="s">
        <v>16</v>
      </c>
      <c r="F27" s="9" t="s">
        <v>170</v>
      </c>
      <c r="G27" s="11" t="s">
        <v>172</v>
      </c>
      <c r="H27" s="10" t="s">
        <v>193</v>
      </c>
      <c r="I27" s="11" t="s">
        <v>193</v>
      </c>
      <c r="J27" s="10"/>
      <c r="K27" s="9" t="str">
        <f>"170,0"</f>
        <v>170,0</v>
      </c>
      <c r="L27" s="11" t="str">
        <f>"95,2085"</f>
        <v>95,2085</v>
      </c>
      <c r="M27" s="9" t="s">
        <v>21</v>
      </c>
    </row>
    <row r="28" spans="1:13">
      <c r="A28" s="23" t="s">
        <v>195</v>
      </c>
      <c r="B28" s="23" t="s">
        <v>196</v>
      </c>
      <c r="C28" s="23" t="s">
        <v>197</v>
      </c>
      <c r="D28" s="23" t="str">
        <f>"0,5677"</f>
        <v>0,5677</v>
      </c>
      <c r="E28" s="23" t="s">
        <v>16</v>
      </c>
      <c r="F28" s="23" t="s">
        <v>27</v>
      </c>
      <c r="G28" s="25" t="s">
        <v>134</v>
      </c>
      <c r="H28" s="25" t="s">
        <v>198</v>
      </c>
      <c r="I28" s="24" t="s">
        <v>188</v>
      </c>
      <c r="J28" s="24"/>
      <c r="K28" s="23" t="str">
        <f>"142,5"</f>
        <v>142,5</v>
      </c>
      <c r="L28" s="25" t="str">
        <f>"80,8901"</f>
        <v>80,8901</v>
      </c>
      <c r="M28" s="23" t="s">
        <v>21</v>
      </c>
    </row>
    <row r="29" spans="1:13">
      <c r="A29" s="23" t="s">
        <v>199</v>
      </c>
      <c r="B29" s="23" t="s">
        <v>200</v>
      </c>
      <c r="C29" s="23" t="s">
        <v>201</v>
      </c>
      <c r="D29" s="23" t="str">
        <f>"0,5704"</f>
        <v>0,5704</v>
      </c>
      <c r="E29" s="23" t="s">
        <v>16</v>
      </c>
      <c r="F29" s="23" t="s">
        <v>27</v>
      </c>
      <c r="G29" s="24" t="s">
        <v>198</v>
      </c>
      <c r="H29" s="24" t="s">
        <v>198</v>
      </c>
      <c r="I29" s="24" t="s">
        <v>198</v>
      </c>
      <c r="J29" s="24"/>
      <c r="K29" s="23" t="str">
        <f>"0,0"</f>
        <v>0,0</v>
      </c>
      <c r="L29" s="25" t="str">
        <f>"0,0000"</f>
        <v>0,0000</v>
      </c>
      <c r="M29" s="23" t="s">
        <v>21</v>
      </c>
    </row>
    <row r="30" spans="1:13">
      <c r="A30" s="12" t="s">
        <v>203</v>
      </c>
      <c r="B30" s="12" t="s">
        <v>204</v>
      </c>
      <c r="C30" s="12" t="s">
        <v>205</v>
      </c>
      <c r="D30" s="12" t="str">
        <f>"0,5543"</f>
        <v>0,5543</v>
      </c>
      <c r="E30" s="12" t="s">
        <v>16</v>
      </c>
      <c r="F30" s="12" t="s">
        <v>170</v>
      </c>
      <c r="G30" s="13" t="s">
        <v>30</v>
      </c>
      <c r="H30" s="14" t="s">
        <v>30</v>
      </c>
      <c r="I30" s="14" t="s">
        <v>83</v>
      </c>
      <c r="J30" s="13"/>
      <c r="K30" s="12" t="str">
        <f>"117,5"</f>
        <v>117,5</v>
      </c>
      <c r="L30" s="14" t="str">
        <f>"96,3928"</f>
        <v>96,3928</v>
      </c>
      <c r="M30" s="12" t="s">
        <v>21</v>
      </c>
    </row>
    <row r="32" spans="1:13" ht="15">
      <c r="A32" s="55" t="s">
        <v>38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3">
      <c r="A33" s="6" t="s">
        <v>207</v>
      </c>
      <c r="B33" s="6" t="s">
        <v>208</v>
      </c>
      <c r="C33" s="6" t="s">
        <v>209</v>
      </c>
      <c r="D33" s="6" t="str">
        <f>"0,5402"</f>
        <v>0,5402</v>
      </c>
      <c r="E33" s="6" t="s">
        <v>16</v>
      </c>
      <c r="F33" s="6" t="s">
        <v>27</v>
      </c>
      <c r="G33" s="8" t="s">
        <v>135</v>
      </c>
      <c r="H33" s="8" t="s">
        <v>188</v>
      </c>
      <c r="I33" s="8" t="s">
        <v>210</v>
      </c>
      <c r="J33" s="7"/>
      <c r="K33" s="6" t="str">
        <f>"152,5"</f>
        <v>152,5</v>
      </c>
      <c r="L33" s="8" t="str">
        <f>"99,5980"</f>
        <v>99,5980</v>
      </c>
      <c r="M33" s="6" t="s">
        <v>21</v>
      </c>
    </row>
    <row r="35" spans="1:13" ht="15">
      <c r="E35" s="15" t="s">
        <v>53</v>
      </c>
      <c r="F35" s="26" t="s">
        <v>285</v>
      </c>
    </row>
    <row r="36" spans="1:13" ht="15">
      <c r="E36" s="15" t="s">
        <v>54</v>
      </c>
      <c r="F36" s="26" t="s">
        <v>286</v>
      </c>
    </row>
    <row r="37" spans="1:13" ht="15">
      <c r="E37" s="15" t="s">
        <v>55</v>
      </c>
      <c r="F37" s="26" t="s">
        <v>287</v>
      </c>
    </row>
    <row r="38" spans="1:13" ht="15">
      <c r="E38" s="15" t="s">
        <v>56</v>
      </c>
      <c r="F38" s="26" t="s">
        <v>288</v>
      </c>
    </row>
    <row r="39" spans="1:13" ht="15">
      <c r="E39" s="15" t="s">
        <v>56</v>
      </c>
      <c r="F39" s="26" t="s">
        <v>289</v>
      </c>
    </row>
    <row r="40" spans="1:13" ht="15">
      <c r="E40" s="15" t="s">
        <v>57</v>
      </c>
      <c r="F40" s="26" t="s">
        <v>290</v>
      </c>
    </row>
    <row r="41" spans="1:13" ht="15">
      <c r="E41" s="15"/>
    </row>
    <row r="43" spans="1:13" ht="18">
      <c r="A43" s="16" t="s">
        <v>58</v>
      </c>
      <c r="B43" s="16"/>
    </row>
    <row r="44" spans="1:13" ht="15">
      <c r="A44" s="17" t="s">
        <v>67</v>
      </c>
      <c r="B44" s="17"/>
    </row>
    <row r="45" spans="1:13" ht="14.25">
      <c r="A45" s="19"/>
      <c r="B45" s="20" t="s">
        <v>211</v>
      </c>
    </row>
    <row r="46" spans="1:13" ht="15">
      <c r="A46" s="21" t="s">
        <v>61</v>
      </c>
      <c r="B46" s="21" t="s">
        <v>62</v>
      </c>
      <c r="C46" s="21" t="s">
        <v>63</v>
      </c>
      <c r="D46" s="21" t="s">
        <v>64</v>
      </c>
      <c r="E46" s="21" t="s">
        <v>65</v>
      </c>
    </row>
    <row r="47" spans="1:13">
      <c r="A47" s="18" t="s">
        <v>125</v>
      </c>
      <c r="B47" s="5" t="s">
        <v>212</v>
      </c>
      <c r="C47" s="5" t="s">
        <v>18</v>
      </c>
      <c r="D47" s="5" t="s">
        <v>20</v>
      </c>
      <c r="E47" s="22" t="s">
        <v>213</v>
      </c>
    </row>
    <row r="48" spans="1:13">
      <c r="A48" s="18" t="s">
        <v>119</v>
      </c>
      <c r="B48" s="5" t="s">
        <v>212</v>
      </c>
      <c r="C48" s="5" t="s">
        <v>73</v>
      </c>
      <c r="D48" s="5" t="s">
        <v>18</v>
      </c>
      <c r="E48" s="22" t="s">
        <v>214</v>
      </c>
    </row>
    <row r="50" spans="1:5" ht="14.25">
      <c r="A50" s="19"/>
      <c r="B50" s="20" t="s">
        <v>68</v>
      </c>
    </row>
    <row r="51" spans="1:5" ht="15">
      <c r="A51" s="21" t="s">
        <v>61</v>
      </c>
      <c r="B51" s="21" t="s">
        <v>62</v>
      </c>
      <c r="C51" s="21" t="s">
        <v>63</v>
      </c>
      <c r="D51" s="21" t="s">
        <v>64</v>
      </c>
      <c r="E51" s="21" t="s">
        <v>65</v>
      </c>
    </row>
    <row r="52" spans="1:5">
      <c r="A52" s="18" t="s">
        <v>141</v>
      </c>
      <c r="B52" s="5" t="s">
        <v>69</v>
      </c>
      <c r="C52" s="5" t="s">
        <v>70</v>
      </c>
      <c r="D52" s="5" t="s">
        <v>145</v>
      </c>
      <c r="E52" s="22" t="s">
        <v>215</v>
      </c>
    </row>
    <row r="53" spans="1:5">
      <c r="A53" s="18" t="s">
        <v>146</v>
      </c>
      <c r="B53" s="5" t="s">
        <v>69</v>
      </c>
      <c r="C53" s="5" t="s">
        <v>70</v>
      </c>
      <c r="D53" s="5" t="s">
        <v>150</v>
      </c>
      <c r="E53" s="22" t="s">
        <v>216</v>
      </c>
    </row>
    <row r="54" spans="1:5">
      <c r="A54" s="18" t="s">
        <v>162</v>
      </c>
      <c r="B54" s="5" t="s">
        <v>69</v>
      </c>
      <c r="C54" s="5" t="s">
        <v>37</v>
      </c>
      <c r="D54" s="5" t="s">
        <v>79</v>
      </c>
      <c r="E54" s="22" t="s">
        <v>217</v>
      </c>
    </row>
    <row r="56" spans="1:5" ht="14.25">
      <c r="A56" s="19"/>
      <c r="B56" s="20" t="s">
        <v>60</v>
      </c>
    </row>
    <row r="57" spans="1:5" ht="15">
      <c r="A57" s="21" t="s">
        <v>61</v>
      </c>
      <c r="B57" s="21" t="s">
        <v>62</v>
      </c>
      <c r="C57" s="21" t="s">
        <v>63</v>
      </c>
      <c r="D57" s="21" t="s">
        <v>64</v>
      </c>
      <c r="E57" s="21" t="s">
        <v>65</v>
      </c>
    </row>
    <row r="58" spans="1:5">
      <c r="A58" s="18" t="s">
        <v>166</v>
      </c>
      <c r="B58" s="5" t="s">
        <v>60</v>
      </c>
      <c r="C58" s="5" t="s">
        <v>37</v>
      </c>
      <c r="D58" s="5" t="s">
        <v>172</v>
      </c>
      <c r="E58" s="22" t="s">
        <v>218</v>
      </c>
    </row>
    <row r="59" spans="1:5">
      <c r="A59" s="18" t="s">
        <v>189</v>
      </c>
      <c r="B59" s="5" t="s">
        <v>60</v>
      </c>
      <c r="C59" s="5" t="s">
        <v>82</v>
      </c>
      <c r="D59" s="5" t="s">
        <v>193</v>
      </c>
      <c r="E59" s="22" t="s">
        <v>219</v>
      </c>
    </row>
    <row r="60" spans="1:5">
      <c r="A60" s="18" t="s">
        <v>129</v>
      </c>
      <c r="B60" s="5" t="s">
        <v>60</v>
      </c>
      <c r="C60" s="5" t="s">
        <v>18</v>
      </c>
      <c r="D60" s="5" t="s">
        <v>135</v>
      </c>
      <c r="E60" s="22" t="s">
        <v>220</v>
      </c>
    </row>
    <row r="61" spans="1:5">
      <c r="A61" s="18" t="s">
        <v>173</v>
      </c>
      <c r="B61" s="5" t="s">
        <v>60</v>
      </c>
      <c r="C61" s="5" t="s">
        <v>37</v>
      </c>
      <c r="D61" s="5" t="s">
        <v>178</v>
      </c>
      <c r="E61" s="22" t="s">
        <v>221</v>
      </c>
    </row>
    <row r="62" spans="1:5">
      <c r="A62" s="18" t="s">
        <v>151</v>
      </c>
      <c r="B62" s="5" t="s">
        <v>60</v>
      </c>
      <c r="C62" s="5" t="s">
        <v>70</v>
      </c>
      <c r="D62" s="5" t="s">
        <v>156</v>
      </c>
      <c r="E62" s="22" t="s">
        <v>222</v>
      </c>
    </row>
    <row r="63" spans="1:5">
      <c r="A63" s="18" t="s">
        <v>179</v>
      </c>
      <c r="B63" s="5" t="s">
        <v>60</v>
      </c>
      <c r="C63" s="5" t="s">
        <v>37</v>
      </c>
      <c r="D63" s="5" t="s">
        <v>184</v>
      </c>
      <c r="E63" s="22" t="s">
        <v>223</v>
      </c>
    </row>
    <row r="64" spans="1:5">
      <c r="A64" s="18" t="s">
        <v>194</v>
      </c>
      <c r="B64" s="5" t="s">
        <v>60</v>
      </c>
      <c r="C64" s="5" t="s">
        <v>82</v>
      </c>
      <c r="D64" s="5" t="s">
        <v>198</v>
      </c>
      <c r="E64" s="22" t="s">
        <v>224</v>
      </c>
    </row>
    <row r="66" spans="1:5" ht="14.25">
      <c r="A66" s="19"/>
      <c r="B66" s="20" t="s">
        <v>75</v>
      </c>
    </row>
    <row r="67" spans="1:5" ht="15">
      <c r="A67" s="21" t="s">
        <v>61</v>
      </c>
      <c r="B67" s="21" t="s">
        <v>62</v>
      </c>
      <c r="C67" s="21" t="s">
        <v>63</v>
      </c>
      <c r="D67" s="21" t="s">
        <v>64</v>
      </c>
      <c r="E67" s="21" t="s">
        <v>65</v>
      </c>
    </row>
    <row r="68" spans="1:5">
      <c r="A68" s="18" t="s">
        <v>206</v>
      </c>
      <c r="B68" s="5" t="s">
        <v>76</v>
      </c>
      <c r="C68" s="5" t="s">
        <v>29</v>
      </c>
      <c r="D68" s="5" t="s">
        <v>210</v>
      </c>
      <c r="E68" s="22" t="s">
        <v>225</v>
      </c>
    </row>
    <row r="69" spans="1:5">
      <c r="A69" s="18" t="s">
        <v>202</v>
      </c>
      <c r="B69" s="5" t="s">
        <v>226</v>
      </c>
      <c r="C69" s="5" t="s">
        <v>82</v>
      </c>
      <c r="D69" s="5" t="s">
        <v>83</v>
      </c>
      <c r="E69" s="22" t="s">
        <v>227</v>
      </c>
    </row>
    <row r="70" spans="1:5">
      <c r="A70" s="18" t="s">
        <v>157</v>
      </c>
      <c r="B70" s="5" t="s">
        <v>78</v>
      </c>
      <c r="C70" s="5" t="s">
        <v>70</v>
      </c>
      <c r="D70" s="5" t="s">
        <v>145</v>
      </c>
      <c r="E70" s="22" t="s">
        <v>228</v>
      </c>
    </row>
  </sheetData>
  <mergeCells count="17">
    <mergeCell ref="A19:L19"/>
    <mergeCell ref="A26:L26"/>
    <mergeCell ref="A32:L32"/>
    <mergeCell ref="K3:K4"/>
    <mergeCell ref="L3:L4"/>
    <mergeCell ref="M3:M4"/>
    <mergeCell ref="A5:L5"/>
    <mergeCell ref="A8:L8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F8" sqref="F8:F13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6" t="s">
        <v>291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3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</v>
      </c>
      <c r="C3" s="54" t="s">
        <v>9</v>
      </c>
      <c r="D3" s="41" t="s">
        <v>10</v>
      </c>
      <c r="E3" s="41" t="s">
        <v>5</v>
      </c>
      <c r="F3" s="41" t="s">
        <v>8</v>
      </c>
      <c r="G3" s="41" t="s">
        <v>2</v>
      </c>
      <c r="H3" s="41"/>
      <c r="I3" s="41"/>
      <c r="J3" s="41"/>
      <c r="K3" s="41" t="s">
        <v>81</v>
      </c>
      <c r="L3" s="41" t="s">
        <v>4</v>
      </c>
      <c r="M3" s="43" t="s">
        <v>3</v>
      </c>
    </row>
    <row r="4" spans="1:13" s="1" customFormat="1" ht="21" customHeight="1" thickBot="1">
      <c r="A4" s="53"/>
      <c r="B4" s="42"/>
      <c r="C4" s="42"/>
      <c r="D4" s="42"/>
      <c r="E4" s="42"/>
      <c r="F4" s="42"/>
      <c r="G4" s="2">
        <v>1</v>
      </c>
      <c r="H4" s="2">
        <v>2</v>
      </c>
      <c r="I4" s="2">
        <v>3</v>
      </c>
      <c r="J4" s="2" t="s">
        <v>6</v>
      </c>
      <c r="K4" s="42"/>
      <c r="L4" s="42"/>
      <c r="M4" s="44"/>
    </row>
    <row r="5" spans="1:13" ht="15">
      <c r="A5" s="45" t="s">
        <v>91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>
      <c r="A6" s="6" t="s">
        <v>113</v>
      </c>
      <c r="B6" s="6" t="s">
        <v>114</v>
      </c>
      <c r="C6" s="6" t="s">
        <v>115</v>
      </c>
      <c r="D6" s="6" t="str">
        <f>"0,5666"</f>
        <v>0,5666</v>
      </c>
      <c r="E6" s="6" t="s">
        <v>16</v>
      </c>
      <c r="F6" s="6" t="s">
        <v>27</v>
      </c>
      <c r="G6" s="8" t="s">
        <v>89</v>
      </c>
      <c r="H6" s="7" t="s">
        <v>118</v>
      </c>
      <c r="I6" s="7" t="s">
        <v>118</v>
      </c>
      <c r="J6" s="7"/>
      <c r="K6" s="6" t="str">
        <f>"210,0"</f>
        <v>210,0</v>
      </c>
      <c r="L6" s="8" t="str">
        <f>"127,1960"</f>
        <v>127,1960</v>
      </c>
      <c r="M6" s="6" t="s">
        <v>21</v>
      </c>
    </row>
    <row r="8" spans="1:13" ht="14.25">
      <c r="E8" s="26" t="s">
        <v>53</v>
      </c>
      <c r="F8" s="26" t="s">
        <v>285</v>
      </c>
    </row>
    <row r="9" spans="1:13" ht="14.25">
      <c r="E9" s="26" t="s">
        <v>54</v>
      </c>
      <c r="F9" s="26" t="s">
        <v>286</v>
      </c>
    </row>
    <row r="10" spans="1:13" ht="14.25">
      <c r="E10" s="26" t="s">
        <v>55</v>
      </c>
      <c r="F10" s="26" t="s">
        <v>287</v>
      </c>
    </row>
    <row r="11" spans="1:13" ht="14.25">
      <c r="E11" s="26" t="s">
        <v>56</v>
      </c>
      <c r="F11" s="26" t="s">
        <v>288</v>
      </c>
    </row>
    <row r="12" spans="1:13" ht="14.25">
      <c r="E12" s="26" t="s">
        <v>56</v>
      </c>
      <c r="F12" s="26" t="s">
        <v>289</v>
      </c>
    </row>
    <row r="13" spans="1:13" ht="14.25">
      <c r="E13" s="26" t="s">
        <v>57</v>
      </c>
      <c r="F13" s="26" t="s">
        <v>290</v>
      </c>
    </row>
    <row r="14" spans="1:13" ht="15">
      <c r="E14" s="15"/>
    </row>
    <row r="16" spans="1:13" ht="18">
      <c r="A16" s="16" t="s">
        <v>58</v>
      </c>
      <c r="B16" s="16"/>
    </row>
    <row r="17" spans="1:5" ht="15">
      <c r="A17" s="17" t="s">
        <v>67</v>
      </c>
      <c r="B17" s="17"/>
    </row>
    <row r="18" spans="1:5" ht="14.25">
      <c r="A18" s="19"/>
      <c r="B18" s="20" t="s">
        <v>75</v>
      </c>
    </row>
    <row r="19" spans="1:5" ht="15">
      <c r="A19" s="21" t="s">
        <v>61</v>
      </c>
      <c r="B19" s="21" t="s">
        <v>62</v>
      </c>
      <c r="C19" s="21" t="s">
        <v>63</v>
      </c>
      <c r="D19" s="21" t="s">
        <v>64</v>
      </c>
      <c r="E19" s="21" t="s">
        <v>65</v>
      </c>
    </row>
    <row r="20" spans="1:5">
      <c r="A20" s="18" t="s">
        <v>112</v>
      </c>
      <c r="B20" s="5" t="s">
        <v>116</v>
      </c>
      <c r="C20" s="5" t="s">
        <v>82</v>
      </c>
      <c r="D20" s="5" t="s">
        <v>89</v>
      </c>
      <c r="E20" s="22" t="s">
        <v>117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F8" sqref="F8:F13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6" t="s">
        <v>292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3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</v>
      </c>
      <c r="C3" s="54" t="s">
        <v>9</v>
      </c>
      <c r="D3" s="41" t="s">
        <v>10</v>
      </c>
      <c r="E3" s="41" t="s">
        <v>5</v>
      </c>
      <c r="F3" s="41" t="s">
        <v>8</v>
      </c>
      <c r="G3" s="41" t="s">
        <v>1</v>
      </c>
      <c r="H3" s="41"/>
      <c r="I3" s="41"/>
      <c r="J3" s="41"/>
      <c r="K3" s="41" t="s">
        <v>81</v>
      </c>
      <c r="L3" s="41" t="s">
        <v>4</v>
      </c>
      <c r="M3" s="43" t="s">
        <v>3</v>
      </c>
    </row>
    <row r="4" spans="1:13" s="1" customFormat="1" ht="21" customHeight="1" thickBot="1">
      <c r="A4" s="53"/>
      <c r="B4" s="42"/>
      <c r="C4" s="42"/>
      <c r="D4" s="42"/>
      <c r="E4" s="42"/>
      <c r="F4" s="42"/>
      <c r="G4" s="2">
        <v>1</v>
      </c>
      <c r="H4" s="2">
        <v>2</v>
      </c>
      <c r="I4" s="2">
        <v>3</v>
      </c>
      <c r="J4" s="2" t="s">
        <v>6</v>
      </c>
      <c r="K4" s="42"/>
      <c r="L4" s="42"/>
      <c r="M4" s="44"/>
    </row>
    <row r="5" spans="1:13" ht="15">
      <c r="A5" s="45" t="s">
        <v>91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>
      <c r="A6" s="6" t="s">
        <v>113</v>
      </c>
      <c r="B6" s="6" t="s">
        <v>114</v>
      </c>
      <c r="C6" s="6" t="s">
        <v>115</v>
      </c>
      <c r="D6" s="6" t="str">
        <f>"0,5666"</f>
        <v>0,5666</v>
      </c>
      <c r="E6" s="6" t="s">
        <v>16</v>
      </c>
      <c r="F6" s="6" t="s">
        <v>27</v>
      </c>
      <c r="G6" s="8" t="s">
        <v>88</v>
      </c>
      <c r="H6" s="8" t="s">
        <v>89</v>
      </c>
      <c r="I6" s="7" t="s">
        <v>90</v>
      </c>
      <c r="J6" s="7"/>
      <c r="K6" s="6" t="str">
        <f>"210,0"</f>
        <v>210,0</v>
      </c>
      <c r="L6" s="8" t="str">
        <f>"127,1960"</f>
        <v>127,1960</v>
      </c>
      <c r="M6" s="6" t="s">
        <v>21</v>
      </c>
    </row>
    <row r="8" spans="1:13" ht="15">
      <c r="E8" s="15" t="s">
        <v>53</v>
      </c>
      <c r="F8" s="26" t="s">
        <v>285</v>
      </c>
    </row>
    <row r="9" spans="1:13" ht="15">
      <c r="E9" s="15" t="s">
        <v>54</v>
      </c>
      <c r="F9" s="26" t="s">
        <v>286</v>
      </c>
    </row>
    <row r="10" spans="1:13" ht="15">
      <c r="E10" s="15" t="s">
        <v>55</v>
      </c>
      <c r="F10" s="26" t="s">
        <v>287</v>
      </c>
    </row>
    <row r="11" spans="1:13" ht="15">
      <c r="E11" s="15" t="s">
        <v>56</v>
      </c>
      <c r="F11" s="26" t="s">
        <v>288</v>
      </c>
    </row>
    <row r="12" spans="1:13" ht="15">
      <c r="E12" s="15" t="s">
        <v>56</v>
      </c>
      <c r="F12" s="26" t="s">
        <v>289</v>
      </c>
    </row>
    <row r="13" spans="1:13" ht="15">
      <c r="E13" s="15" t="s">
        <v>57</v>
      </c>
      <c r="F13" s="26" t="s">
        <v>290</v>
      </c>
    </row>
    <row r="14" spans="1:13" ht="15">
      <c r="E14" s="15"/>
    </row>
    <row r="16" spans="1:13" ht="18">
      <c r="A16" s="16" t="s">
        <v>58</v>
      </c>
      <c r="B16" s="16"/>
    </row>
    <row r="17" spans="1:5" ht="15">
      <c r="A17" s="17" t="s">
        <v>67</v>
      </c>
      <c r="B17" s="17"/>
    </row>
    <row r="18" spans="1:5" ht="14.25">
      <c r="A18" s="19"/>
      <c r="B18" s="20" t="s">
        <v>75</v>
      </c>
    </row>
    <row r="19" spans="1:5" ht="15">
      <c r="A19" s="21" t="s">
        <v>61</v>
      </c>
      <c r="B19" s="21" t="s">
        <v>62</v>
      </c>
      <c r="C19" s="21" t="s">
        <v>63</v>
      </c>
      <c r="D19" s="21" t="s">
        <v>64</v>
      </c>
      <c r="E19" s="21" t="s">
        <v>65</v>
      </c>
    </row>
    <row r="20" spans="1:5">
      <c r="A20" s="18" t="s">
        <v>112</v>
      </c>
      <c r="B20" s="5" t="s">
        <v>116</v>
      </c>
      <c r="C20" s="5" t="s">
        <v>82</v>
      </c>
      <c r="D20" s="5" t="s">
        <v>89</v>
      </c>
      <c r="E20" s="22" t="s">
        <v>117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F8" sqref="F8:F13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8" width="5.5703125" style="4" bestFit="1" customWidth="1"/>
    <col min="9" max="9" width="2.1406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2.140625" style="5" bestFit="1" customWidth="1"/>
    <col min="14" max="16384" width="9.140625" style="4"/>
  </cols>
  <sheetData>
    <row r="1" spans="1:13" s="3" customFormat="1" ht="29.1" customHeight="1">
      <c r="A1" s="46" t="s">
        <v>293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3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</v>
      </c>
      <c r="C3" s="54" t="s">
        <v>9</v>
      </c>
      <c r="D3" s="41" t="s">
        <v>10</v>
      </c>
      <c r="E3" s="41" t="s">
        <v>5</v>
      </c>
      <c r="F3" s="41" t="s">
        <v>8</v>
      </c>
      <c r="G3" s="41" t="s">
        <v>1</v>
      </c>
      <c r="H3" s="41"/>
      <c r="I3" s="41"/>
      <c r="J3" s="41"/>
      <c r="K3" s="41" t="s">
        <v>81</v>
      </c>
      <c r="L3" s="41" t="s">
        <v>4</v>
      </c>
      <c r="M3" s="43" t="s">
        <v>3</v>
      </c>
    </row>
    <row r="4" spans="1:13" s="1" customFormat="1" ht="21" customHeight="1" thickBot="1">
      <c r="A4" s="53"/>
      <c r="B4" s="42"/>
      <c r="C4" s="42"/>
      <c r="D4" s="42"/>
      <c r="E4" s="42"/>
      <c r="F4" s="42"/>
      <c r="G4" s="2">
        <v>1</v>
      </c>
      <c r="H4" s="2">
        <v>2</v>
      </c>
      <c r="I4" s="2">
        <v>3</v>
      </c>
      <c r="J4" s="2" t="s">
        <v>6</v>
      </c>
      <c r="K4" s="42"/>
      <c r="L4" s="42"/>
      <c r="M4" s="44"/>
    </row>
    <row r="5" spans="1:13" ht="15">
      <c r="A5" s="45" t="s">
        <v>38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>
      <c r="A6" s="6" t="s">
        <v>106</v>
      </c>
      <c r="B6" s="6" t="s">
        <v>107</v>
      </c>
      <c r="C6" s="6" t="s">
        <v>108</v>
      </c>
      <c r="D6" s="6" t="str">
        <f>"0,5368"</f>
        <v>0,5368</v>
      </c>
      <c r="E6" s="6" t="s">
        <v>16</v>
      </c>
      <c r="F6" s="6" t="s">
        <v>27</v>
      </c>
      <c r="G6" s="8" t="s">
        <v>97</v>
      </c>
      <c r="H6" s="8" t="s">
        <v>109</v>
      </c>
      <c r="I6" s="7"/>
      <c r="J6" s="7"/>
      <c r="K6" s="6" t="str">
        <f>"320,0"</f>
        <v>320,0</v>
      </c>
      <c r="L6" s="8" t="str">
        <f>"171,7760"</f>
        <v>171,7760</v>
      </c>
      <c r="M6" s="6" t="s">
        <v>110</v>
      </c>
    </row>
    <row r="8" spans="1:13" ht="15">
      <c r="E8" s="15" t="s">
        <v>53</v>
      </c>
      <c r="F8" s="26" t="s">
        <v>285</v>
      </c>
    </row>
    <row r="9" spans="1:13" ht="15">
      <c r="E9" s="15" t="s">
        <v>54</v>
      </c>
      <c r="F9" s="26" t="s">
        <v>286</v>
      </c>
    </row>
    <row r="10" spans="1:13" ht="15">
      <c r="E10" s="15" t="s">
        <v>55</v>
      </c>
      <c r="F10" s="26" t="s">
        <v>287</v>
      </c>
    </row>
    <row r="11" spans="1:13" ht="15">
      <c r="E11" s="15" t="s">
        <v>56</v>
      </c>
      <c r="F11" s="26" t="s">
        <v>288</v>
      </c>
    </row>
    <row r="12" spans="1:13" ht="15">
      <c r="E12" s="15" t="s">
        <v>56</v>
      </c>
      <c r="F12" s="26" t="s">
        <v>289</v>
      </c>
    </row>
    <row r="13" spans="1:13" ht="15">
      <c r="E13" s="15" t="s">
        <v>57</v>
      </c>
      <c r="F13" s="26" t="s">
        <v>290</v>
      </c>
    </row>
    <row r="14" spans="1:13" ht="15">
      <c r="E14" s="15"/>
    </row>
    <row r="16" spans="1:13" ht="18">
      <c r="A16" s="16" t="s">
        <v>58</v>
      </c>
      <c r="B16" s="16"/>
    </row>
    <row r="17" spans="1:5" ht="15">
      <c r="A17" s="17" t="s">
        <v>67</v>
      </c>
      <c r="B17" s="17"/>
    </row>
    <row r="18" spans="1:5" ht="14.25">
      <c r="A18" s="19"/>
      <c r="B18" s="20" t="s">
        <v>60</v>
      </c>
    </row>
    <row r="19" spans="1:5" ht="15">
      <c r="A19" s="21" t="s">
        <v>61</v>
      </c>
      <c r="B19" s="21" t="s">
        <v>62</v>
      </c>
      <c r="C19" s="21" t="s">
        <v>63</v>
      </c>
      <c r="D19" s="21" t="s">
        <v>64</v>
      </c>
      <c r="E19" s="21" t="s">
        <v>65</v>
      </c>
    </row>
    <row r="20" spans="1:5">
      <c r="A20" s="18" t="s">
        <v>105</v>
      </c>
      <c r="B20" s="5" t="s">
        <v>60</v>
      </c>
      <c r="C20" s="5" t="s">
        <v>29</v>
      </c>
      <c r="D20" s="5" t="s">
        <v>109</v>
      </c>
      <c r="E20" s="22" t="s">
        <v>111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E15" sqref="E15:F15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6" t="s">
        <v>294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3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</v>
      </c>
      <c r="C3" s="54" t="s">
        <v>9</v>
      </c>
      <c r="D3" s="41" t="s">
        <v>10</v>
      </c>
      <c r="E3" s="41" t="s">
        <v>5</v>
      </c>
      <c r="F3" s="41" t="s">
        <v>8</v>
      </c>
      <c r="G3" s="41" t="s">
        <v>2</v>
      </c>
      <c r="H3" s="41"/>
      <c r="I3" s="41"/>
      <c r="J3" s="41"/>
      <c r="K3" s="41" t="s">
        <v>81</v>
      </c>
      <c r="L3" s="41" t="s">
        <v>4</v>
      </c>
      <c r="M3" s="43" t="s">
        <v>3</v>
      </c>
    </row>
    <row r="4" spans="1:13" s="1" customFormat="1" ht="21" customHeight="1" thickBot="1">
      <c r="A4" s="53"/>
      <c r="B4" s="42"/>
      <c r="C4" s="42"/>
      <c r="D4" s="42"/>
      <c r="E4" s="42"/>
      <c r="F4" s="42"/>
      <c r="G4" s="2">
        <v>1</v>
      </c>
      <c r="H4" s="2">
        <v>2</v>
      </c>
      <c r="I4" s="2">
        <v>3</v>
      </c>
      <c r="J4" s="2" t="s">
        <v>6</v>
      </c>
      <c r="K4" s="42"/>
      <c r="L4" s="42"/>
      <c r="M4" s="44"/>
    </row>
    <row r="5" spans="1:13" ht="15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>
      <c r="A6" s="6" t="s">
        <v>13</v>
      </c>
      <c r="B6" s="6" t="s">
        <v>14</v>
      </c>
      <c r="C6" s="6" t="s">
        <v>15</v>
      </c>
      <c r="D6" s="6" t="str">
        <f>"0,7315"</f>
        <v>0,7315</v>
      </c>
      <c r="E6" s="6" t="s">
        <v>16</v>
      </c>
      <c r="F6" s="6" t="s">
        <v>17</v>
      </c>
      <c r="G6" s="8" t="s">
        <v>82</v>
      </c>
      <c r="H6" s="8" t="s">
        <v>29</v>
      </c>
      <c r="I6" s="8" t="s">
        <v>83</v>
      </c>
      <c r="J6" s="7"/>
      <c r="K6" s="6" t="str">
        <f>"117,5"</f>
        <v>117,5</v>
      </c>
      <c r="L6" s="8" t="str">
        <f>"85,9513"</f>
        <v>85,9513</v>
      </c>
      <c r="M6" s="6" t="s">
        <v>21</v>
      </c>
    </row>
    <row r="8" spans="1:13" ht="15">
      <c r="A8" s="55" t="s">
        <v>32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>
      <c r="A9" s="6" t="s">
        <v>85</v>
      </c>
      <c r="B9" s="6" t="s">
        <v>86</v>
      </c>
      <c r="C9" s="6" t="s">
        <v>87</v>
      </c>
      <c r="D9" s="6" t="str">
        <f>"0,6268"</f>
        <v>0,6268</v>
      </c>
      <c r="E9" s="6" t="s">
        <v>16</v>
      </c>
      <c r="F9" s="6" t="s">
        <v>27</v>
      </c>
      <c r="G9" s="8" t="s">
        <v>88</v>
      </c>
      <c r="H9" s="8" t="s">
        <v>89</v>
      </c>
      <c r="I9" s="7" t="s">
        <v>90</v>
      </c>
      <c r="J9" s="7"/>
      <c r="K9" s="6" t="str">
        <f>"210,0"</f>
        <v>210,0</v>
      </c>
      <c r="L9" s="8" t="str">
        <f>"131,6280"</f>
        <v>131,6280</v>
      </c>
      <c r="M9" s="6" t="s">
        <v>21</v>
      </c>
    </row>
    <row r="11" spans="1:13" ht="15">
      <c r="A11" s="55" t="s">
        <v>91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>
      <c r="A12" s="6" t="s">
        <v>93</v>
      </c>
      <c r="B12" s="6" t="s">
        <v>94</v>
      </c>
      <c r="C12" s="6" t="s">
        <v>95</v>
      </c>
      <c r="D12" s="6" t="str">
        <f>"0,5572"</f>
        <v>0,5572</v>
      </c>
      <c r="E12" s="6" t="s">
        <v>16</v>
      </c>
      <c r="F12" s="6" t="s">
        <v>27</v>
      </c>
      <c r="G12" s="7" t="s">
        <v>96</v>
      </c>
      <c r="H12" s="8" t="s">
        <v>97</v>
      </c>
      <c r="I12" s="8" t="s">
        <v>98</v>
      </c>
      <c r="J12" s="7"/>
      <c r="K12" s="6" t="str">
        <f>"292,5"</f>
        <v>292,5</v>
      </c>
      <c r="L12" s="8" t="str">
        <f>"162,9664"</f>
        <v>162,9664</v>
      </c>
      <c r="M12" s="6" t="s">
        <v>21</v>
      </c>
    </row>
    <row r="14" spans="1:13" ht="15">
      <c r="A14" s="55" t="s">
        <v>38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3">
      <c r="A15" s="6" t="s">
        <v>40</v>
      </c>
      <c r="B15" s="6" t="s">
        <v>41</v>
      </c>
      <c r="C15" s="6" t="s">
        <v>42</v>
      </c>
      <c r="D15" s="6" t="str">
        <f>"0,5410"</f>
        <v>0,5410</v>
      </c>
      <c r="E15" s="6" t="s">
        <v>16</v>
      </c>
      <c r="F15" s="6" t="s">
        <v>43</v>
      </c>
      <c r="G15" s="8" t="s">
        <v>99</v>
      </c>
      <c r="H15" s="7" t="s">
        <v>100</v>
      </c>
      <c r="I15" s="7"/>
      <c r="J15" s="7"/>
      <c r="K15" s="6" t="str">
        <f>"265,0"</f>
        <v>265,0</v>
      </c>
      <c r="L15" s="8" t="str">
        <f>"143,3650"</f>
        <v>143,3650</v>
      </c>
      <c r="M15" s="6" t="s">
        <v>21</v>
      </c>
    </row>
    <row r="17" spans="1:6" ht="15">
      <c r="E17" s="15" t="s">
        <v>53</v>
      </c>
      <c r="F17" s="26" t="s">
        <v>285</v>
      </c>
    </row>
    <row r="18" spans="1:6" ht="15">
      <c r="E18" s="15" t="s">
        <v>54</v>
      </c>
      <c r="F18" s="26" t="s">
        <v>286</v>
      </c>
    </row>
    <row r="19" spans="1:6" ht="15">
      <c r="E19" s="15" t="s">
        <v>55</v>
      </c>
      <c r="F19" s="26" t="s">
        <v>287</v>
      </c>
    </row>
    <row r="20" spans="1:6" ht="15">
      <c r="E20" s="15" t="s">
        <v>56</v>
      </c>
      <c r="F20" s="26" t="s">
        <v>288</v>
      </c>
    </row>
    <row r="21" spans="1:6" ht="15">
      <c r="E21" s="15" t="s">
        <v>56</v>
      </c>
      <c r="F21" s="26" t="s">
        <v>289</v>
      </c>
    </row>
    <row r="22" spans="1:6" ht="15">
      <c r="E22" s="15" t="s">
        <v>57</v>
      </c>
      <c r="F22" s="26" t="s">
        <v>290</v>
      </c>
    </row>
    <row r="23" spans="1:6" ht="15">
      <c r="E23" s="15"/>
    </row>
    <row r="25" spans="1:6" ht="18">
      <c r="A25" s="16" t="s">
        <v>58</v>
      </c>
      <c r="B25" s="16"/>
    </row>
    <row r="26" spans="1:6" ht="15">
      <c r="A26" s="17" t="s">
        <v>59</v>
      </c>
      <c r="B26" s="17"/>
    </row>
    <row r="27" spans="1:6" ht="14.25">
      <c r="A27" s="19"/>
      <c r="B27" s="20" t="s">
        <v>60</v>
      </c>
    </row>
    <row r="28" spans="1:6" ht="15">
      <c r="A28" s="21" t="s">
        <v>61</v>
      </c>
      <c r="B28" s="21" t="s">
        <v>62</v>
      </c>
      <c r="C28" s="21" t="s">
        <v>63</v>
      </c>
      <c r="D28" s="21" t="s">
        <v>64</v>
      </c>
      <c r="E28" s="21" t="s">
        <v>65</v>
      </c>
    </row>
    <row r="29" spans="1:6">
      <c r="A29" s="18" t="s">
        <v>12</v>
      </c>
      <c r="B29" s="5" t="s">
        <v>60</v>
      </c>
      <c r="C29" s="5" t="s">
        <v>18</v>
      </c>
      <c r="D29" s="5" t="s">
        <v>83</v>
      </c>
      <c r="E29" s="22" t="s">
        <v>101</v>
      </c>
    </row>
    <row r="32" spans="1:6" ht="15">
      <c r="A32" s="17" t="s">
        <v>67</v>
      </c>
      <c r="B32" s="17"/>
    </row>
    <row r="33" spans="1:5" ht="14.25">
      <c r="A33" s="19"/>
      <c r="B33" s="20" t="s">
        <v>60</v>
      </c>
    </row>
    <row r="34" spans="1:5" ht="15">
      <c r="A34" s="21" t="s">
        <v>61</v>
      </c>
      <c r="B34" s="21" t="s">
        <v>62</v>
      </c>
      <c r="C34" s="21" t="s">
        <v>63</v>
      </c>
      <c r="D34" s="21" t="s">
        <v>64</v>
      </c>
      <c r="E34" s="21" t="s">
        <v>65</v>
      </c>
    </row>
    <row r="35" spans="1:5">
      <c r="A35" s="18" t="s">
        <v>39</v>
      </c>
      <c r="B35" s="5" t="s">
        <v>60</v>
      </c>
      <c r="C35" s="5" t="s">
        <v>29</v>
      </c>
      <c r="D35" s="5" t="s">
        <v>99</v>
      </c>
      <c r="E35" s="22" t="s">
        <v>102</v>
      </c>
    </row>
    <row r="37" spans="1:5" ht="14.25">
      <c r="A37" s="19"/>
      <c r="B37" s="20" t="s">
        <v>75</v>
      </c>
    </row>
    <row r="38" spans="1:5" ht="15">
      <c r="A38" s="21" t="s">
        <v>61</v>
      </c>
      <c r="B38" s="21" t="s">
        <v>62</v>
      </c>
      <c r="C38" s="21" t="s">
        <v>63</v>
      </c>
      <c r="D38" s="21" t="s">
        <v>64</v>
      </c>
      <c r="E38" s="21" t="s">
        <v>65</v>
      </c>
    </row>
    <row r="39" spans="1:5">
      <c r="A39" s="18" t="s">
        <v>92</v>
      </c>
      <c r="B39" s="5" t="s">
        <v>78</v>
      </c>
      <c r="C39" s="5" t="s">
        <v>82</v>
      </c>
      <c r="D39" s="5" t="s">
        <v>98</v>
      </c>
      <c r="E39" s="22" t="s">
        <v>103</v>
      </c>
    </row>
    <row r="40" spans="1:5">
      <c r="A40" s="18" t="s">
        <v>84</v>
      </c>
      <c r="B40" s="5" t="s">
        <v>78</v>
      </c>
      <c r="C40" s="5" t="s">
        <v>70</v>
      </c>
      <c r="D40" s="5" t="s">
        <v>89</v>
      </c>
      <c r="E40" s="22" t="s">
        <v>104</v>
      </c>
    </row>
  </sheetData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49"/>
  <sheetViews>
    <sheetView topLeftCell="A4" workbookViewId="0">
      <selection activeCell="F21" sqref="F21:F26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6" t="s">
        <v>295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3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</v>
      </c>
      <c r="C3" s="54" t="s">
        <v>9</v>
      </c>
      <c r="D3" s="41" t="s">
        <v>10</v>
      </c>
      <c r="E3" s="41" t="s">
        <v>5</v>
      </c>
      <c r="F3" s="41" t="s">
        <v>8</v>
      </c>
      <c r="G3" s="41" t="s">
        <v>1</v>
      </c>
      <c r="H3" s="41"/>
      <c r="I3" s="41"/>
      <c r="J3" s="41"/>
      <c r="K3" s="41" t="s">
        <v>81</v>
      </c>
      <c r="L3" s="41" t="s">
        <v>4</v>
      </c>
      <c r="M3" s="43" t="s">
        <v>3</v>
      </c>
    </row>
    <row r="4" spans="1:13" s="1" customFormat="1" ht="21" customHeight="1" thickBot="1">
      <c r="A4" s="53"/>
      <c r="B4" s="42"/>
      <c r="C4" s="42"/>
      <c r="D4" s="42"/>
      <c r="E4" s="42"/>
      <c r="F4" s="42"/>
      <c r="G4" s="2">
        <v>1</v>
      </c>
      <c r="H4" s="2">
        <v>2</v>
      </c>
      <c r="I4" s="2">
        <v>3</v>
      </c>
      <c r="J4" s="2" t="s">
        <v>6</v>
      </c>
      <c r="K4" s="42"/>
      <c r="L4" s="42"/>
      <c r="M4" s="44"/>
    </row>
    <row r="5" spans="1:13" ht="15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>
      <c r="A6" s="6" t="s">
        <v>13</v>
      </c>
      <c r="B6" s="6" t="s">
        <v>14</v>
      </c>
      <c r="C6" s="6" t="s">
        <v>15</v>
      </c>
      <c r="D6" s="6" t="str">
        <f>"0,7315"</f>
        <v>0,7315</v>
      </c>
      <c r="E6" s="6" t="s">
        <v>16</v>
      </c>
      <c r="F6" s="6" t="s">
        <v>17</v>
      </c>
      <c r="G6" s="7" t="s">
        <v>18</v>
      </c>
      <c r="H6" s="8" t="s">
        <v>19</v>
      </c>
      <c r="I6" s="8" t="s">
        <v>20</v>
      </c>
      <c r="J6" s="7"/>
      <c r="K6" s="6" t="str">
        <f>"85,0"</f>
        <v>85,0</v>
      </c>
      <c r="L6" s="8" t="str">
        <f>"62,1775"</f>
        <v>62,1775</v>
      </c>
      <c r="M6" s="6" t="s">
        <v>21</v>
      </c>
    </row>
    <row r="8" spans="1:13" ht="15">
      <c r="A8" s="55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>
      <c r="A9" s="9" t="s">
        <v>24</v>
      </c>
      <c r="B9" s="9" t="s">
        <v>25</v>
      </c>
      <c r="C9" s="9" t="s">
        <v>26</v>
      </c>
      <c r="D9" s="9" t="str">
        <f>"0,7307"</f>
        <v>0,7307</v>
      </c>
      <c r="E9" s="9" t="s">
        <v>16</v>
      </c>
      <c r="F9" s="9" t="s">
        <v>27</v>
      </c>
      <c r="G9" s="11" t="s">
        <v>28</v>
      </c>
      <c r="H9" s="11" t="s">
        <v>29</v>
      </c>
      <c r="I9" s="11" t="s">
        <v>30</v>
      </c>
      <c r="J9" s="10"/>
      <c r="K9" s="9" t="str">
        <f>"115,0"</f>
        <v>115,0</v>
      </c>
      <c r="L9" s="11" t="str">
        <f>"84,0305"</f>
        <v>84,0305</v>
      </c>
      <c r="M9" s="9" t="s">
        <v>21</v>
      </c>
    </row>
    <row r="10" spans="1:13">
      <c r="A10" s="12" t="s">
        <v>24</v>
      </c>
      <c r="B10" s="12" t="s">
        <v>31</v>
      </c>
      <c r="C10" s="12" t="s">
        <v>26</v>
      </c>
      <c r="D10" s="12" t="str">
        <f>"0,7307"</f>
        <v>0,7307</v>
      </c>
      <c r="E10" s="12" t="s">
        <v>16</v>
      </c>
      <c r="F10" s="12" t="s">
        <v>27</v>
      </c>
      <c r="G10" s="14" t="s">
        <v>28</v>
      </c>
      <c r="H10" s="14" t="s">
        <v>29</v>
      </c>
      <c r="I10" s="14" t="s">
        <v>30</v>
      </c>
      <c r="J10" s="13"/>
      <c r="K10" s="12" t="str">
        <f>"115,0"</f>
        <v>115,0</v>
      </c>
      <c r="L10" s="14" t="str">
        <f>"101,5929"</f>
        <v>101,5929</v>
      </c>
      <c r="M10" s="12" t="s">
        <v>21</v>
      </c>
    </row>
    <row r="12" spans="1:13" ht="15">
      <c r="A12" s="55" t="s">
        <v>32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3">
      <c r="A13" s="6" t="s">
        <v>34</v>
      </c>
      <c r="B13" s="6" t="s">
        <v>35</v>
      </c>
      <c r="C13" s="6" t="s">
        <v>36</v>
      </c>
      <c r="D13" s="6" t="str">
        <f>"0,6464"</f>
        <v>0,6464</v>
      </c>
      <c r="E13" s="6" t="s">
        <v>16</v>
      </c>
      <c r="F13" s="6" t="s">
        <v>27</v>
      </c>
      <c r="G13" s="7" t="s">
        <v>19</v>
      </c>
      <c r="H13" s="7" t="s">
        <v>19</v>
      </c>
      <c r="I13" s="8" t="s">
        <v>37</v>
      </c>
      <c r="J13" s="7"/>
      <c r="K13" s="6" t="str">
        <f>"90,0"</f>
        <v>90,0</v>
      </c>
      <c r="L13" s="8" t="str">
        <f>"59,3395"</f>
        <v>59,3395</v>
      </c>
      <c r="M13" s="6" t="s">
        <v>21</v>
      </c>
    </row>
    <row r="15" spans="1:13" ht="15">
      <c r="A15" s="55" t="s">
        <v>38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>
      <c r="A16" s="6" t="s">
        <v>40</v>
      </c>
      <c r="B16" s="6" t="s">
        <v>41</v>
      </c>
      <c r="C16" s="6" t="s">
        <v>42</v>
      </c>
      <c r="D16" s="6" t="str">
        <f>"0,5410"</f>
        <v>0,5410</v>
      </c>
      <c r="E16" s="6" t="s">
        <v>16</v>
      </c>
      <c r="F16" s="6" t="s">
        <v>43</v>
      </c>
      <c r="G16" s="7" t="s">
        <v>44</v>
      </c>
      <c r="H16" s="8" t="s">
        <v>44</v>
      </c>
      <c r="I16" s="8" t="s">
        <v>45</v>
      </c>
      <c r="J16" s="7"/>
      <c r="K16" s="6" t="str">
        <f>"182,5"</f>
        <v>182,5</v>
      </c>
      <c r="L16" s="8" t="str">
        <f>"98,7325"</f>
        <v>98,7325</v>
      </c>
      <c r="M16" s="6" t="s">
        <v>21</v>
      </c>
    </row>
    <row r="18" spans="1:13" ht="15">
      <c r="A18" s="55" t="s">
        <v>46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3">
      <c r="A19" s="6" t="s">
        <v>48</v>
      </c>
      <c r="B19" s="6" t="s">
        <v>49</v>
      </c>
      <c r="C19" s="6" t="s">
        <v>50</v>
      </c>
      <c r="D19" s="6" t="str">
        <f>"0,5313"</f>
        <v>0,5313</v>
      </c>
      <c r="E19" s="6" t="s">
        <v>16</v>
      </c>
      <c r="F19" s="6" t="s">
        <v>51</v>
      </c>
      <c r="G19" s="8" t="s">
        <v>52</v>
      </c>
      <c r="H19" s="7" t="s">
        <v>44</v>
      </c>
      <c r="I19" s="7"/>
      <c r="J19" s="7"/>
      <c r="K19" s="6" t="str">
        <f>"175,0"</f>
        <v>175,0</v>
      </c>
      <c r="L19" s="8" t="str">
        <f>"93,2564"</f>
        <v>93,2564</v>
      </c>
      <c r="M19" s="6" t="s">
        <v>21</v>
      </c>
    </row>
    <row r="21" spans="1:13" ht="15">
      <c r="E21" s="15" t="s">
        <v>53</v>
      </c>
      <c r="F21" s="26" t="s">
        <v>285</v>
      </c>
    </row>
    <row r="22" spans="1:13" ht="15">
      <c r="E22" s="15" t="s">
        <v>54</v>
      </c>
      <c r="F22" s="26" t="s">
        <v>286</v>
      </c>
    </row>
    <row r="23" spans="1:13" ht="15">
      <c r="E23" s="15" t="s">
        <v>55</v>
      </c>
      <c r="F23" s="26" t="s">
        <v>287</v>
      </c>
    </row>
    <row r="24" spans="1:13" ht="15">
      <c r="E24" s="15" t="s">
        <v>56</v>
      </c>
      <c r="F24" s="26" t="s">
        <v>288</v>
      </c>
    </row>
    <row r="25" spans="1:13" ht="15">
      <c r="E25" s="15" t="s">
        <v>56</v>
      </c>
      <c r="F25" s="26" t="s">
        <v>289</v>
      </c>
    </row>
    <row r="26" spans="1:13" ht="15">
      <c r="E26" s="15" t="s">
        <v>57</v>
      </c>
      <c r="F26" s="26" t="s">
        <v>290</v>
      </c>
    </row>
    <row r="27" spans="1:13" ht="15">
      <c r="E27" s="15"/>
    </row>
    <row r="29" spans="1:13" ht="18">
      <c r="A29" s="16" t="s">
        <v>58</v>
      </c>
      <c r="B29" s="16"/>
    </row>
    <row r="30" spans="1:13" ht="15">
      <c r="A30" s="17" t="s">
        <v>59</v>
      </c>
      <c r="B30" s="17"/>
    </row>
    <row r="31" spans="1:13" ht="14.25">
      <c r="A31" s="19"/>
      <c r="B31" s="20" t="s">
        <v>60</v>
      </c>
    </row>
    <row r="32" spans="1:13" ht="15">
      <c r="A32" s="21" t="s">
        <v>61</v>
      </c>
      <c r="B32" s="21" t="s">
        <v>62</v>
      </c>
      <c r="C32" s="21" t="s">
        <v>63</v>
      </c>
      <c r="D32" s="21" t="s">
        <v>64</v>
      </c>
      <c r="E32" s="21" t="s">
        <v>65</v>
      </c>
    </row>
    <row r="33" spans="1:5">
      <c r="A33" s="18" t="s">
        <v>12</v>
      </c>
      <c r="B33" s="5" t="s">
        <v>60</v>
      </c>
      <c r="C33" s="5" t="s">
        <v>18</v>
      </c>
      <c r="D33" s="5" t="s">
        <v>20</v>
      </c>
      <c r="E33" s="22" t="s">
        <v>66</v>
      </c>
    </row>
    <row r="36" spans="1:5" ht="15">
      <c r="A36" s="17" t="s">
        <v>67</v>
      </c>
      <c r="B36" s="17"/>
    </row>
    <row r="37" spans="1:5" ht="14.25">
      <c r="A37" s="19"/>
      <c r="B37" s="20" t="s">
        <v>68</v>
      </c>
    </row>
    <row r="38" spans="1:5" ht="15">
      <c r="A38" s="21" t="s">
        <v>61</v>
      </c>
      <c r="B38" s="21" t="s">
        <v>62</v>
      </c>
      <c r="C38" s="21" t="s">
        <v>63</v>
      </c>
      <c r="D38" s="21" t="s">
        <v>64</v>
      </c>
      <c r="E38" s="21" t="s">
        <v>65</v>
      </c>
    </row>
    <row r="39" spans="1:5">
      <c r="A39" s="18" t="s">
        <v>33</v>
      </c>
      <c r="B39" s="5" t="s">
        <v>69</v>
      </c>
      <c r="C39" s="5" t="s">
        <v>70</v>
      </c>
      <c r="D39" s="5" t="s">
        <v>37</v>
      </c>
      <c r="E39" s="22" t="s">
        <v>71</v>
      </c>
    </row>
    <row r="41" spans="1:5" ht="14.25">
      <c r="A41" s="19"/>
      <c r="B41" s="20" t="s">
        <v>60</v>
      </c>
    </row>
    <row r="42" spans="1:5" ht="15">
      <c r="A42" s="21" t="s">
        <v>61</v>
      </c>
      <c r="B42" s="21" t="s">
        <v>62</v>
      </c>
      <c r="C42" s="21" t="s">
        <v>63</v>
      </c>
      <c r="D42" s="21" t="s">
        <v>64</v>
      </c>
      <c r="E42" s="21" t="s">
        <v>65</v>
      </c>
    </row>
    <row r="43" spans="1:5">
      <c r="A43" s="18" t="s">
        <v>39</v>
      </c>
      <c r="B43" s="5" t="s">
        <v>60</v>
      </c>
      <c r="C43" s="5" t="s">
        <v>29</v>
      </c>
      <c r="D43" s="5" t="s">
        <v>45</v>
      </c>
      <c r="E43" s="22" t="s">
        <v>72</v>
      </c>
    </row>
    <row r="44" spans="1:5">
      <c r="A44" s="18" t="s">
        <v>23</v>
      </c>
      <c r="B44" s="5" t="s">
        <v>60</v>
      </c>
      <c r="C44" s="5" t="s">
        <v>73</v>
      </c>
      <c r="D44" s="5" t="s">
        <v>30</v>
      </c>
      <c r="E44" s="22" t="s">
        <v>74</v>
      </c>
    </row>
    <row r="46" spans="1:5" ht="14.25">
      <c r="A46" s="19"/>
      <c r="B46" s="20" t="s">
        <v>75</v>
      </c>
    </row>
    <row r="47" spans="1:5" ht="15">
      <c r="A47" s="21" t="s">
        <v>61</v>
      </c>
      <c r="B47" s="21" t="s">
        <v>62</v>
      </c>
      <c r="C47" s="21" t="s">
        <v>63</v>
      </c>
      <c r="D47" s="21" t="s">
        <v>64</v>
      </c>
      <c r="E47" s="21" t="s">
        <v>65</v>
      </c>
    </row>
    <row r="48" spans="1:5">
      <c r="A48" s="18" t="s">
        <v>23</v>
      </c>
      <c r="B48" s="5" t="s">
        <v>76</v>
      </c>
      <c r="C48" s="5" t="s">
        <v>73</v>
      </c>
      <c r="D48" s="5" t="s">
        <v>30</v>
      </c>
      <c r="E48" s="22" t="s">
        <v>77</v>
      </c>
    </row>
    <row r="49" spans="1:5">
      <c r="A49" s="18" t="s">
        <v>47</v>
      </c>
      <c r="B49" s="5" t="s">
        <v>78</v>
      </c>
      <c r="C49" s="5" t="s">
        <v>79</v>
      </c>
      <c r="D49" s="5" t="s">
        <v>52</v>
      </c>
      <c r="E49" s="22" t="s">
        <v>80</v>
      </c>
    </row>
  </sheetData>
  <mergeCells count="16">
    <mergeCell ref="A15:L15"/>
    <mergeCell ref="A18:L18"/>
    <mergeCell ref="D3:D4"/>
    <mergeCell ref="K3:K4"/>
    <mergeCell ref="L3:L4"/>
    <mergeCell ref="A5:L5"/>
    <mergeCell ref="A8:L8"/>
    <mergeCell ref="A12:L12"/>
    <mergeCell ref="A1:M2"/>
    <mergeCell ref="G3:J3"/>
    <mergeCell ref="A3:A4"/>
    <mergeCell ref="B3:B4"/>
    <mergeCell ref="C3:C4"/>
    <mergeCell ref="M3:M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I18" sqref="I18"/>
    </sheetView>
  </sheetViews>
  <sheetFormatPr defaultRowHeight="12.75"/>
  <cols>
    <col min="1" max="1" width="27" customWidth="1"/>
    <col min="2" max="2" width="23.140625" customWidth="1"/>
    <col min="3" max="3" width="8" customWidth="1"/>
    <col min="5" max="5" width="22.140625" customWidth="1"/>
    <col min="6" max="6" width="29.28515625" customWidth="1"/>
  </cols>
  <sheetData>
    <row r="1" spans="1:11">
      <c r="A1" s="46" t="s">
        <v>324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87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5">
      <c r="A3" s="52" t="s">
        <v>0</v>
      </c>
      <c r="B3" s="54" t="s">
        <v>7</v>
      </c>
      <c r="C3" s="54" t="s">
        <v>9</v>
      </c>
      <c r="D3" s="41" t="s">
        <v>299</v>
      </c>
      <c r="E3" s="41" t="s">
        <v>5</v>
      </c>
      <c r="F3" s="41" t="s">
        <v>8</v>
      </c>
      <c r="G3" s="41" t="s">
        <v>300</v>
      </c>
      <c r="H3" s="41"/>
      <c r="I3" s="41" t="s">
        <v>301</v>
      </c>
      <c r="J3" s="41" t="s">
        <v>4</v>
      </c>
      <c r="K3" s="43" t="s">
        <v>3</v>
      </c>
    </row>
    <row r="4" spans="1:11" ht="15.75" thickBot="1">
      <c r="A4" s="53"/>
      <c r="B4" s="42"/>
      <c r="C4" s="42"/>
      <c r="D4" s="42"/>
      <c r="E4" s="42"/>
      <c r="F4" s="42"/>
      <c r="G4" s="2" t="s">
        <v>302</v>
      </c>
      <c r="H4" s="27" t="s">
        <v>303</v>
      </c>
      <c r="I4" s="42"/>
      <c r="J4" s="42"/>
      <c r="K4" s="44"/>
    </row>
    <row r="5" spans="1:11" ht="15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5"/>
    </row>
    <row r="6" spans="1:11">
      <c r="A6" s="6" t="s">
        <v>304</v>
      </c>
      <c r="B6" s="6" t="s">
        <v>305</v>
      </c>
      <c r="C6" s="6" t="s">
        <v>128</v>
      </c>
      <c r="D6" s="6" t="str">
        <f>"0,8221"</f>
        <v>0,8221</v>
      </c>
      <c r="E6" s="6" t="s">
        <v>16</v>
      </c>
      <c r="F6" s="6" t="s">
        <v>170</v>
      </c>
      <c r="G6" s="8" t="s">
        <v>306</v>
      </c>
      <c r="H6" s="28" t="s">
        <v>307</v>
      </c>
      <c r="I6" s="8" t="str">
        <f>"2827,5"</f>
        <v>2827,5</v>
      </c>
      <c r="J6" s="8" t="str">
        <f>"2324,4877"</f>
        <v>2324,4877</v>
      </c>
      <c r="K6" s="6" t="s">
        <v>21</v>
      </c>
    </row>
    <row r="7" spans="1:11">
      <c r="A7" s="5"/>
      <c r="B7" s="5"/>
      <c r="C7" s="5"/>
      <c r="D7" s="5"/>
      <c r="E7" s="5"/>
      <c r="F7" s="5"/>
      <c r="G7" s="4"/>
      <c r="H7" s="29"/>
      <c r="I7" s="5"/>
      <c r="J7" s="4"/>
      <c r="K7" s="5"/>
    </row>
    <row r="8" spans="1:11" ht="15">
      <c r="A8" s="55" t="s">
        <v>161</v>
      </c>
      <c r="B8" s="55"/>
      <c r="C8" s="55"/>
      <c r="D8" s="55"/>
      <c r="E8" s="55"/>
      <c r="F8" s="55"/>
      <c r="G8" s="55"/>
      <c r="H8" s="55"/>
      <c r="I8" s="55"/>
      <c r="J8" s="55"/>
      <c r="K8" s="5"/>
    </row>
    <row r="9" spans="1:11">
      <c r="A9" s="6" t="s">
        <v>308</v>
      </c>
      <c r="B9" s="6" t="s">
        <v>309</v>
      </c>
      <c r="C9" s="6" t="s">
        <v>310</v>
      </c>
      <c r="D9" s="6" t="str">
        <f>"0,7679"</f>
        <v>0,7679</v>
      </c>
      <c r="E9" s="6" t="s">
        <v>16</v>
      </c>
      <c r="F9" s="6" t="s">
        <v>27</v>
      </c>
      <c r="G9" s="8" t="s">
        <v>20</v>
      </c>
      <c r="H9" s="28" t="s">
        <v>311</v>
      </c>
      <c r="I9" s="8" t="str">
        <f>"2040,0"</f>
        <v>2040,0</v>
      </c>
      <c r="J9" s="8" t="str">
        <f>"1566,5160"</f>
        <v>1566,5160</v>
      </c>
      <c r="K9" s="6" t="s">
        <v>21</v>
      </c>
    </row>
    <row r="10" spans="1:11" ht="15">
      <c r="A10" s="55" t="s">
        <v>38</v>
      </c>
      <c r="B10" s="55"/>
      <c r="C10" s="55"/>
      <c r="D10" s="55"/>
      <c r="E10" s="55"/>
      <c r="F10" s="55"/>
      <c r="G10" s="55"/>
      <c r="H10" s="55"/>
      <c r="I10" s="55"/>
      <c r="J10" s="55"/>
      <c r="K10" s="5"/>
    </row>
    <row r="11" spans="1:11">
      <c r="A11" s="34" t="s">
        <v>40</v>
      </c>
      <c r="B11" s="34" t="s">
        <v>41</v>
      </c>
      <c r="C11" s="34" t="s">
        <v>42</v>
      </c>
      <c r="D11" s="37" t="s">
        <v>325</v>
      </c>
      <c r="E11" s="6" t="s">
        <v>16</v>
      </c>
      <c r="F11" s="6" t="s">
        <v>43</v>
      </c>
      <c r="G11" s="32" t="s">
        <v>319</v>
      </c>
      <c r="H11" s="33">
        <v>23</v>
      </c>
      <c r="I11" s="32" t="s">
        <v>323</v>
      </c>
      <c r="J11" s="32" t="s">
        <v>320</v>
      </c>
      <c r="K11" s="31"/>
    </row>
    <row r="12" spans="1:11">
      <c r="A12" s="5"/>
      <c r="B12" s="5"/>
      <c r="C12" s="5"/>
      <c r="D12" s="5"/>
      <c r="E12" s="5"/>
      <c r="F12" s="5"/>
      <c r="G12" s="4"/>
      <c r="H12" s="29"/>
      <c r="I12" s="5"/>
      <c r="J12" s="4"/>
      <c r="K12" s="5"/>
    </row>
    <row r="13" spans="1:11" ht="15">
      <c r="A13" s="5"/>
      <c r="B13" s="5"/>
      <c r="C13" s="5"/>
      <c r="D13" s="5"/>
      <c r="E13" s="15" t="s">
        <v>53</v>
      </c>
      <c r="F13" s="26" t="s">
        <v>285</v>
      </c>
      <c r="G13" s="4"/>
      <c r="H13" s="29"/>
      <c r="I13" s="5"/>
      <c r="J13" s="4"/>
      <c r="K13" s="5"/>
    </row>
    <row r="14" spans="1:11" ht="15">
      <c r="A14" s="5"/>
      <c r="B14" s="5"/>
      <c r="C14" s="5"/>
      <c r="D14" s="5"/>
      <c r="E14" s="15" t="s">
        <v>54</v>
      </c>
      <c r="F14" s="26" t="s">
        <v>286</v>
      </c>
      <c r="G14" s="4"/>
      <c r="H14" s="29"/>
      <c r="I14" s="5"/>
      <c r="J14" s="4"/>
      <c r="K14" s="5"/>
    </row>
    <row r="15" spans="1:11" ht="15">
      <c r="A15" s="5"/>
      <c r="B15" s="5"/>
      <c r="C15" s="5"/>
      <c r="D15" s="5"/>
      <c r="E15" s="15" t="s">
        <v>55</v>
      </c>
      <c r="F15" s="26" t="s">
        <v>287</v>
      </c>
      <c r="G15" s="4"/>
      <c r="H15" s="29"/>
      <c r="I15" s="5"/>
      <c r="J15" s="4"/>
      <c r="K15" s="5"/>
    </row>
    <row r="16" spans="1:11" ht="15">
      <c r="A16" s="5"/>
      <c r="B16" s="5"/>
      <c r="C16" s="5"/>
      <c r="D16" s="5"/>
      <c r="E16" s="15" t="s">
        <v>56</v>
      </c>
      <c r="F16" s="26" t="s">
        <v>288</v>
      </c>
      <c r="G16" s="4"/>
      <c r="H16" s="29"/>
      <c r="I16" s="5"/>
      <c r="J16" s="4"/>
      <c r="K16" s="5"/>
    </row>
    <row r="17" spans="1:11" ht="15">
      <c r="A17" s="5"/>
      <c r="B17" s="5"/>
      <c r="C17" s="5"/>
      <c r="D17" s="5"/>
      <c r="E17" s="15" t="s">
        <v>56</v>
      </c>
      <c r="F17" s="26" t="s">
        <v>289</v>
      </c>
      <c r="G17" s="4"/>
      <c r="H17" s="29"/>
      <c r="I17" s="5"/>
      <c r="J17" s="4"/>
      <c r="K17" s="5"/>
    </row>
    <row r="18" spans="1:11" ht="15">
      <c r="A18" s="5"/>
      <c r="B18" s="5"/>
      <c r="C18" s="5"/>
      <c r="D18" s="5"/>
      <c r="E18" s="15" t="s">
        <v>57</v>
      </c>
      <c r="F18" s="26" t="s">
        <v>290</v>
      </c>
      <c r="G18" s="4"/>
      <c r="H18" s="29"/>
      <c r="I18" s="5"/>
      <c r="J18" s="4"/>
      <c r="K18" s="5"/>
    </row>
    <row r="19" spans="1:11" ht="15">
      <c r="A19" s="5"/>
      <c r="B19" s="5"/>
      <c r="C19" s="5"/>
      <c r="D19" s="5"/>
      <c r="E19" s="15"/>
      <c r="F19" s="5"/>
      <c r="G19" s="4"/>
      <c r="H19" s="29"/>
      <c r="I19" s="5"/>
      <c r="J19" s="4"/>
      <c r="K19" s="5"/>
    </row>
    <row r="20" spans="1:11">
      <c r="A20" s="5"/>
      <c r="B20" s="5"/>
      <c r="C20" s="5"/>
      <c r="D20" s="5"/>
      <c r="E20" s="5"/>
      <c r="F20" s="5"/>
      <c r="G20" s="4"/>
      <c r="H20" s="29"/>
      <c r="I20" s="5"/>
      <c r="J20" s="4"/>
      <c r="K20" s="5"/>
    </row>
    <row r="21" spans="1:11" ht="18">
      <c r="A21" s="16" t="s">
        <v>58</v>
      </c>
      <c r="B21" s="16"/>
      <c r="C21" s="5"/>
      <c r="D21" s="5"/>
      <c r="E21" s="5"/>
      <c r="F21" s="5"/>
      <c r="G21" s="4"/>
      <c r="H21" s="29"/>
      <c r="I21" s="5"/>
      <c r="J21" s="4"/>
      <c r="K21" s="5"/>
    </row>
    <row r="22" spans="1:11" ht="15">
      <c r="A22" s="17" t="s">
        <v>67</v>
      </c>
      <c r="B22" s="17"/>
      <c r="C22" s="5"/>
      <c r="D22" s="5"/>
      <c r="E22" s="5"/>
      <c r="F22" s="5"/>
      <c r="G22" s="4"/>
      <c r="H22" s="29"/>
      <c r="I22" s="5"/>
      <c r="J22" s="4"/>
      <c r="K22" s="5"/>
    </row>
    <row r="23" spans="1:11" ht="14.25">
      <c r="A23" s="19"/>
      <c r="B23" s="20" t="s">
        <v>60</v>
      </c>
      <c r="C23" s="5"/>
      <c r="D23" s="5"/>
      <c r="E23" s="5"/>
      <c r="F23" s="5"/>
      <c r="G23" s="4"/>
      <c r="H23" s="29"/>
      <c r="I23" s="5"/>
      <c r="J23" s="4"/>
      <c r="K23" s="5"/>
    </row>
    <row r="24" spans="1:11" ht="15">
      <c r="A24" s="21" t="s">
        <v>61</v>
      </c>
      <c r="B24" s="21" t="s">
        <v>62</v>
      </c>
      <c r="C24" s="21" t="s">
        <v>63</v>
      </c>
      <c r="D24" s="21" t="s">
        <v>64</v>
      </c>
      <c r="E24" s="21" t="s">
        <v>312</v>
      </c>
      <c r="F24" s="5"/>
      <c r="G24" s="4"/>
      <c r="H24" s="29"/>
      <c r="I24" s="5"/>
      <c r="J24" s="4"/>
      <c r="K24" s="5"/>
    </row>
    <row r="25" spans="1:11">
      <c r="A25" s="18" t="s">
        <v>313</v>
      </c>
      <c r="B25" s="5" t="s">
        <v>60</v>
      </c>
      <c r="C25" s="5" t="s">
        <v>18</v>
      </c>
      <c r="D25" s="5" t="s">
        <v>314</v>
      </c>
      <c r="E25" s="22" t="s">
        <v>315</v>
      </c>
      <c r="F25" s="5"/>
      <c r="G25" s="4"/>
      <c r="H25" s="29"/>
      <c r="I25" s="5"/>
      <c r="J25" s="4"/>
      <c r="K25" s="5"/>
    </row>
    <row r="26" spans="1:11">
      <c r="A26" t="s">
        <v>321</v>
      </c>
      <c r="B26" t="s">
        <v>322</v>
      </c>
      <c r="C26" s="35">
        <v>106.7</v>
      </c>
      <c r="D26" s="30" t="s">
        <v>323</v>
      </c>
      <c r="E26" s="36" t="s">
        <v>320</v>
      </c>
      <c r="F26" s="5"/>
      <c r="G26" s="4"/>
      <c r="H26" s="29"/>
      <c r="I26" s="5"/>
      <c r="J26" s="4"/>
      <c r="K26" s="5"/>
    </row>
    <row r="27" spans="1:11">
      <c r="A27" s="18" t="s">
        <v>316</v>
      </c>
      <c r="B27" s="5" t="s">
        <v>60</v>
      </c>
      <c r="C27" s="5" t="s">
        <v>37</v>
      </c>
      <c r="D27" s="5" t="s">
        <v>317</v>
      </c>
      <c r="E27" s="22" t="s">
        <v>318</v>
      </c>
    </row>
  </sheetData>
  <mergeCells count="14">
    <mergeCell ref="F3:F4"/>
    <mergeCell ref="G3:H3"/>
    <mergeCell ref="I3:I4"/>
    <mergeCell ref="J3:J4"/>
    <mergeCell ref="K3:K4"/>
    <mergeCell ref="A5:J5"/>
    <mergeCell ref="A8:J8"/>
    <mergeCell ref="A10:J10"/>
    <mergeCell ref="A1:K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Люб. жим софт экип.</vt:lpstr>
      <vt:lpstr>Люб. тяга б.э.</vt:lpstr>
      <vt:lpstr>Люб. жим б.э.</vt:lpstr>
      <vt:lpstr>ПРО тяга софт экип.</vt:lpstr>
      <vt:lpstr>ПРО жим софт экип.</vt:lpstr>
      <vt:lpstr>ПРО жим софт 3-слой</vt:lpstr>
      <vt:lpstr>ПРО тяга б.э.</vt:lpstr>
      <vt:lpstr>ПРО жим б.э.</vt:lpstr>
      <vt:lpstr>Народный жим ПРО</vt:lpstr>
      <vt:lpstr>Народный жим ПРО 1|2</vt:lpstr>
      <vt:lpstr>Русский жим ПРО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2017-08-09T06:05:06Z</dcterms:modified>
</cp:coreProperties>
</file>