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activeTab="3"/>
  </bookViews>
  <sheets>
    <sheet name="Двоеборье люб" sheetId="1" r:id="rId1"/>
    <sheet name="Люб. тяга б.э." sheetId="2" r:id="rId2"/>
    <sheet name="ПРО жим б.э." sheetId="3" r:id="rId3"/>
    <sheet name="Люб. жим б.э." sheetId="4" r:id="rId4"/>
    <sheet name="СОВ жим" sheetId="5" r:id="rId5"/>
    <sheet name="Лист1" sheetId="6" r:id="rId6"/>
  </sheets>
  <definedNames/>
  <calcPr fullCalcOnLoad="1" refMode="R1C1"/>
</workbook>
</file>

<file path=xl/sharedStrings.xml><?xml version="1.0" encoding="utf-8"?>
<sst xmlns="http://schemas.openxmlformats.org/spreadsheetml/2006/main" count="625" uniqueCount="255">
  <si>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</si>
  <si>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</si>
  <si>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</si>
  <si>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</si>
  <si>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</si>
  <si>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</si>
  <si>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</si>
  <si>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</si>
  <si>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</si>
  <si>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города Курчатова по жиму лежа, становой тяге и другим силовым видам спорта
СОВ жим лежа
Курчатов/Курская область 16 - 17 августа 2019 г.</t>
  </si>
  <si>
    <t>Shv/Mel</t>
  </si>
  <si>
    <t>Жим лёжа</t>
  </si>
  <si>
    <t>ВЕСОВАЯ КАТЕГОРИЯ   75</t>
  </si>
  <si>
    <t>Новиков Денис</t>
  </si>
  <si>
    <t>1. Новиков Денис</t>
  </si>
  <si>
    <t>Юниоры 20 - 23 (14.08.1997)/22</t>
  </si>
  <si>
    <t>74,60</t>
  </si>
  <si>
    <t xml:space="preserve">лично </t>
  </si>
  <si>
    <t xml:space="preserve">Курск/Курская область </t>
  </si>
  <si>
    <t>100,0</t>
  </si>
  <si>
    <t>107,5</t>
  </si>
  <si>
    <t>112,5</t>
  </si>
  <si>
    <t xml:space="preserve">Немчинов Алексей Михайлович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</si>
  <si>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</si>
  <si>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</si>
  <si>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</si>
  <si>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</si>
  <si>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</si>
  <si>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</si>
  <si>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</si>
  <si>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</si>
  <si>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</si>
  <si>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</si>
  <si>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</si>
  <si>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</si>
  <si>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</si>
  <si>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75</t>
  </si>
  <si>
    <t>72,4521</t>
  </si>
  <si>
    <t>Результат</t>
  </si>
  <si>
    <t>Кубок города Курчатова по жиму лежа, становой тяге и другим силовым видам спорта
Любители жим лежа без экипировки
Курчатов/Курская область 16 - 17 августа 2019 г.</t>
  </si>
  <si>
    <t>ВЕСОВАЯ КАТЕГОРИЯ   56</t>
  </si>
  <si>
    <t>Чукина Елена</t>
  </si>
  <si>
    <t>1. Чукина Елена</t>
  </si>
  <si>
    <t>Девушки 16 - 17 (08.11.2001)/17</t>
  </si>
  <si>
    <t>55,55</t>
  </si>
  <si>
    <t xml:space="preserve">д. Малютина/Курская область </t>
  </si>
  <si>
    <t>35,0</t>
  </si>
  <si>
    <t>40,0</t>
  </si>
  <si>
    <t>42,5</t>
  </si>
  <si>
    <t xml:space="preserve">Прыгов Дмитрий </t>
  </si>
  <si>
    <t>Гостева Валентина</t>
  </si>
  <si>
    <t>1. Гостева Валентина</t>
  </si>
  <si>
    <t>Мастера 60 - 64 (07.08.1955)/64</t>
  </si>
  <si>
    <t>56,00</t>
  </si>
  <si>
    <t xml:space="preserve">Медведь </t>
  </si>
  <si>
    <t>57,5</t>
  </si>
  <si>
    <t>60,0</t>
  </si>
  <si>
    <t>62,5</t>
  </si>
  <si>
    <t xml:space="preserve">Дородных Владимир Николаевич </t>
  </si>
  <si>
    <t>ВЕСОВАЯ КАТЕГОРИЯ   67.5</t>
  </si>
  <si>
    <t>Баранова Анастасия</t>
  </si>
  <si>
    <t>1. Баранова Анастасия</t>
  </si>
  <si>
    <t>Девушки 16 - 17 (27.01.2003)/16</t>
  </si>
  <si>
    <t>62,90</t>
  </si>
  <si>
    <t xml:space="preserve">Курчатов/Курская область </t>
  </si>
  <si>
    <t>45,0</t>
  </si>
  <si>
    <t>Дудакова Анастасия</t>
  </si>
  <si>
    <t>1. Дудакова Анастасия</t>
  </si>
  <si>
    <t>Юниорки 20 - 23 (27.12.1995)/23</t>
  </si>
  <si>
    <t>65,70</t>
  </si>
  <si>
    <t xml:space="preserve">Академия силы </t>
  </si>
  <si>
    <t>50,0</t>
  </si>
  <si>
    <t>55,0</t>
  </si>
  <si>
    <t xml:space="preserve">Меркулов Виталий Валерьевич </t>
  </si>
  <si>
    <t>Кельина Татьяна</t>
  </si>
  <si>
    <t>1. Кельина Татьяна</t>
  </si>
  <si>
    <t>Открытая (25.03.1985)/34</t>
  </si>
  <si>
    <t>62,65</t>
  </si>
  <si>
    <t xml:space="preserve">Меркулов Виталий </t>
  </si>
  <si>
    <t>Волков Ярослав</t>
  </si>
  <si>
    <t>1. Волков Ярослав</t>
  </si>
  <si>
    <t>Юноши 0-13 (23.01.2008)/11</t>
  </si>
  <si>
    <t>71,75</t>
  </si>
  <si>
    <t>ВЕСОВАЯ КАТЕГОРИЯ   82.5</t>
  </si>
  <si>
    <t>Сотников Александр</t>
  </si>
  <si>
    <t>1. Сотников Александр</t>
  </si>
  <si>
    <t>Юноши 18 - 19 (02.09.1999)/19</t>
  </si>
  <si>
    <t>82,50</t>
  </si>
  <si>
    <t>120,0</t>
  </si>
  <si>
    <t>130,0</t>
  </si>
  <si>
    <t xml:space="preserve">Самостоятельно </t>
  </si>
  <si>
    <t>Кролевецкий Дмитрий</t>
  </si>
  <si>
    <t>1. Кролевецкий Дмитрий</t>
  </si>
  <si>
    <t>Открытая (10.03.1988)/31</t>
  </si>
  <si>
    <t>81,65</t>
  </si>
  <si>
    <t>145,0</t>
  </si>
  <si>
    <t>150,0</t>
  </si>
  <si>
    <t>157,5</t>
  </si>
  <si>
    <t>Ильин Виктор</t>
  </si>
  <si>
    <t>2. Ильин Виктор</t>
  </si>
  <si>
    <t>Открытая (26.02.1986)/33</t>
  </si>
  <si>
    <t>80,50</t>
  </si>
  <si>
    <t>115,0</t>
  </si>
  <si>
    <t>117,5</t>
  </si>
  <si>
    <t>ВЕСОВАЯ КАТЕГОРИЯ   90</t>
  </si>
  <si>
    <t>Акимов Максим</t>
  </si>
  <si>
    <t>1. Акимов Максим</t>
  </si>
  <si>
    <t>Открытая (05.05.1980)/39</t>
  </si>
  <si>
    <t>88,40</t>
  </si>
  <si>
    <t>155,0</t>
  </si>
  <si>
    <t>160,0</t>
  </si>
  <si>
    <t>Рюмшин Вадим</t>
  </si>
  <si>
    <t>2. Рюмшин Вадим</t>
  </si>
  <si>
    <t>Открытая (03.04.1997)/22</t>
  </si>
  <si>
    <t>89,50</t>
  </si>
  <si>
    <t>140,0</t>
  </si>
  <si>
    <t xml:space="preserve">Ковалев Андрей </t>
  </si>
  <si>
    <t>ВЕСОВАЯ КАТЕГОРИЯ   125</t>
  </si>
  <si>
    <t>Половков Михаил</t>
  </si>
  <si>
    <t>1. Половков Михаил</t>
  </si>
  <si>
    <t>Открытая (09.10.1977)/41</t>
  </si>
  <si>
    <t>112,75</t>
  </si>
  <si>
    <t>175,0</t>
  </si>
  <si>
    <t>185,0</t>
  </si>
  <si>
    <t>190,0</t>
  </si>
  <si>
    <t xml:space="preserve">Женщины </t>
  </si>
  <si>
    <t xml:space="preserve">Девушки </t>
  </si>
  <si>
    <t xml:space="preserve">Юноши 16 - 17 </t>
  </si>
  <si>
    <t>56</t>
  </si>
  <si>
    <t>39,6576</t>
  </si>
  <si>
    <t>67.5</t>
  </si>
  <si>
    <t>37,4007</t>
  </si>
  <si>
    <t xml:space="preserve">Юниорки </t>
  </si>
  <si>
    <t>43,8570</t>
  </si>
  <si>
    <t xml:space="preserve">Открытая </t>
  </si>
  <si>
    <t>49,8120</t>
  </si>
  <si>
    <t xml:space="preserve">Мастера </t>
  </si>
  <si>
    <t xml:space="preserve">Мастера 60 - 64 </t>
  </si>
  <si>
    <t>102,0976</t>
  </si>
  <si>
    <t xml:space="preserve">Юноши </t>
  </si>
  <si>
    <t xml:space="preserve">Юноши 18 - 19 </t>
  </si>
  <si>
    <t>82.5</t>
  </si>
  <si>
    <t>77,2886</t>
  </si>
  <si>
    <t xml:space="preserve">Юноши 0-13 </t>
  </si>
  <si>
    <t>52,9361</t>
  </si>
  <si>
    <t>125</t>
  </si>
  <si>
    <t>101,3555</t>
  </si>
  <si>
    <t>98,2485</t>
  </si>
  <si>
    <t>90</t>
  </si>
  <si>
    <t>94,6880</t>
  </si>
  <si>
    <t>88,0950</t>
  </si>
  <si>
    <t>72,4615</t>
  </si>
  <si>
    <t>Кубок города Курчатова по жиму лежа, становой тяге и другим силовым видам спорта
ПРО жим лежа без экипировки
Курчатов/Курская область 16 - 17 августа 2019 г.</t>
  </si>
  <si>
    <t>ВЕСОВАЯ КАТЕГОРИЯ   100</t>
  </si>
  <si>
    <t>Шутеев Роман</t>
  </si>
  <si>
    <t>1. Шутеев Роман</t>
  </si>
  <si>
    <t>Открытая (13.08.1985)/34</t>
  </si>
  <si>
    <t>99,45</t>
  </si>
  <si>
    <t xml:space="preserve">West Gym </t>
  </si>
  <si>
    <t>180,0</t>
  </si>
  <si>
    <t xml:space="preserve">Локтионова Илия </t>
  </si>
  <si>
    <t>100</t>
  </si>
  <si>
    <t>97,1950</t>
  </si>
  <si>
    <t>Кубок города Курчатова по жиму лежа, становой тяге и другим силовым видам спорта
Любители становая тяга без экипировки
Курчатов/Курская область 16 - 17 августа 2019 г.</t>
  </si>
  <si>
    <t>Становая тяга</t>
  </si>
  <si>
    <t>75,0</t>
  </si>
  <si>
    <t>85,0</t>
  </si>
  <si>
    <t>95,0</t>
  </si>
  <si>
    <t>Шевченко Екатерина</t>
  </si>
  <si>
    <t>1. Шевченко Екатерина</t>
  </si>
  <si>
    <t>Открытая (07.07.1995)/24</t>
  </si>
  <si>
    <t>54,10</t>
  </si>
  <si>
    <t>70,0</t>
  </si>
  <si>
    <t>72,5</t>
  </si>
  <si>
    <t>80,0</t>
  </si>
  <si>
    <t>ВЕСОВАЯ КАТЕГОРИЯ   60</t>
  </si>
  <si>
    <t>Ляхова Полина</t>
  </si>
  <si>
    <t>1. Ляхова Полина</t>
  </si>
  <si>
    <t>Открытая (22.06.1993)/26</t>
  </si>
  <si>
    <t>59,80</t>
  </si>
  <si>
    <t>105,0</t>
  </si>
  <si>
    <t>Максимов Андрей</t>
  </si>
  <si>
    <t>1. Максимов Андрей</t>
  </si>
  <si>
    <t>Открытая (24.10.1991)/27</t>
  </si>
  <si>
    <t>66,20</t>
  </si>
  <si>
    <t xml:space="preserve">Авалон </t>
  </si>
  <si>
    <t>200,0</t>
  </si>
  <si>
    <t>205,0</t>
  </si>
  <si>
    <t xml:space="preserve">Карякин Виталий Владимирович </t>
  </si>
  <si>
    <t>Поляков Павел</t>
  </si>
  <si>
    <t>1. Поляков Павел</t>
  </si>
  <si>
    <t>Открытая (13.07.1993)/26</t>
  </si>
  <si>
    <t>78,65</t>
  </si>
  <si>
    <t>210,0</t>
  </si>
  <si>
    <t>217,5</t>
  </si>
  <si>
    <t>Малышев Евгений</t>
  </si>
  <si>
    <t>1. Малышев Евгений</t>
  </si>
  <si>
    <t>Мастера 45 - 49 (02.12.1972)/46</t>
  </si>
  <si>
    <t>81,00</t>
  </si>
  <si>
    <t>Денисов Александр</t>
  </si>
  <si>
    <t>1. Денисов Александр</t>
  </si>
  <si>
    <t>Открытая (20.04.1989)/30</t>
  </si>
  <si>
    <t>88,50</t>
  </si>
  <si>
    <t>215,0</t>
  </si>
  <si>
    <t>225,0</t>
  </si>
  <si>
    <t xml:space="preserve"> </t>
  </si>
  <si>
    <t>Дудников Евгений</t>
  </si>
  <si>
    <t>2. Дудников Евгений</t>
  </si>
  <si>
    <t>Открытая (17.07.1989)/30</t>
  </si>
  <si>
    <t>84,90</t>
  </si>
  <si>
    <t>147,5</t>
  </si>
  <si>
    <t>Гриднев Максим</t>
  </si>
  <si>
    <t>1. Гриднев Максим</t>
  </si>
  <si>
    <t>Открытая (27.06.1994)/25</t>
  </si>
  <si>
    <t>93,00</t>
  </si>
  <si>
    <t>220,0</t>
  </si>
  <si>
    <t>230,0</t>
  </si>
  <si>
    <t>240,0</t>
  </si>
  <si>
    <t xml:space="preserve">Булгаков Владимир </t>
  </si>
  <si>
    <t>94,1868</t>
  </si>
  <si>
    <t>89,7075</t>
  </si>
  <si>
    <t>60</t>
  </si>
  <si>
    <t>99,2910</t>
  </si>
  <si>
    <t>75,0640</t>
  </si>
  <si>
    <t>151,4335</t>
  </si>
  <si>
    <t>137,8560</t>
  </si>
  <si>
    <t>134,5785</t>
  </si>
  <si>
    <t>133,0650</t>
  </si>
  <si>
    <t>89,5915</t>
  </si>
  <si>
    <t xml:space="preserve">Мастера 45 - 49 </t>
  </si>
  <si>
    <t>140,8226</t>
  </si>
  <si>
    <t>Кубок города Курчатова по жиму лежа, становой тяге и другим силовым видам спорта
Силовое двоеборье любители
Курчатов/Курская область 16 - 17 августа 2019 г.</t>
  </si>
  <si>
    <t>Змиевская Татьяна</t>
  </si>
  <si>
    <t>1. Змиевская Татьяна</t>
  </si>
  <si>
    <t>Открытая (12.09.1990)/28</t>
  </si>
  <si>
    <t>59,30</t>
  </si>
  <si>
    <t>52,5</t>
  </si>
  <si>
    <t>Скляр Елена</t>
  </si>
  <si>
    <t>1. Скляр Елена</t>
  </si>
  <si>
    <t>Мастера 40 - 44 (10.02.1978)/41</t>
  </si>
  <si>
    <t>66,15</t>
  </si>
  <si>
    <t>47,5</t>
  </si>
  <si>
    <t>90,0</t>
  </si>
  <si>
    <t>135,0</t>
  </si>
  <si>
    <t>172,5</t>
  </si>
  <si>
    <t>149,9801</t>
  </si>
  <si>
    <t xml:space="preserve">Мастера 40 - 44 </t>
  </si>
  <si>
    <t>115,3009</t>
  </si>
  <si>
    <t>345,0</t>
  </si>
  <si>
    <t>231,3514</t>
  </si>
  <si>
    <t>Меркулов В.В</t>
  </si>
  <si>
    <t>Иванов С.С.</t>
  </si>
  <si>
    <t>Крузина А.А.</t>
  </si>
  <si>
    <t>Карякин В.В.</t>
  </si>
  <si>
    <t>Алмосов А.Ю.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</si>
</sst>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9">
      <selection activeCell="L20" sqref="L2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29.00390625" style="4" bestFit="1" customWidth="1"/>
    <col min="18" max="16384" width="9.125" style="3" customWidth="1"/>
  </cols>
  <sheetData>
    <row r="1" spans="1:17" s="2" customFormat="1" ht="28.5" customHeight="1">
      <c r="A1" s="29" t="s">
        <v>231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s="2" customFormat="1" ht="61.5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s="1" customFormat="1" ht="12.75" customHeight="1">
      <c r="A3" s="35" t="s">
        <v>0</v>
      </c>
      <c r="B3" s="37" t="s">
        <v>6</v>
      </c>
      <c r="C3" s="37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164</v>
      </c>
      <c r="L3" s="39"/>
      <c r="M3" s="39"/>
      <c r="N3" s="39"/>
      <c r="O3" s="39" t="s">
        <v>1</v>
      </c>
      <c r="P3" s="39" t="s">
        <v>3</v>
      </c>
      <c r="Q3" s="40" t="s">
        <v>2</v>
      </c>
    </row>
    <row r="4" spans="1:17" s="1" customFormat="1" ht="21" customHeight="1" thickBot="1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8"/>
      <c r="P4" s="38"/>
      <c r="Q4" s="41"/>
    </row>
    <row r="5" spans="1:16" ht="15">
      <c r="A5" s="42" t="s">
        <v>175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ht="12.75">
      <c r="A6" s="6" t="s">
        <v>233</v>
      </c>
      <c r="B6" s="6" t="s">
        <v>234</v>
      </c>
      <c r="C6" s="6" t="s">
        <v>235</v>
      </c>
      <c r="D6" s="6" t="str">
        <f>"0,8694"</f>
        <v>0,8694</v>
      </c>
      <c r="E6" s="6" t="s">
        <v>70</v>
      </c>
      <c r="F6" s="6" t="s">
        <v>64</v>
      </c>
      <c r="G6" s="8" t="s">
        <v>71</v>
      </c>
      <c r="H6" s="8" t="s">
        <v>236</v>
      </c>
      <c r="I6" s="8" t="s">
        <v>72</v>
      </c>
      <c r="J6" s="7"/>
      <c r="K6" s="8" t="s">
        <v>19</v>
      </c>
      <c r="L6" s="8" t="s">
        <v>21</v>
      </c>
      <c r="M6" s="8" t="s">
        <v>103</v>
      </c>
      <c r="N6" s="7"/>
      <c r="O6" s="6" t="str">
        <f>"172,5"</f>
        <v>172,5</v>
      </c>
      <c r="P6" s="8" t="str">
        <f>"149,9801"</f>
        <v>149,9801</v>
      </c>
      <c r="Q6" s="6" t="s">
        <v>73</v>
      </c>
    </row>
    <row r="8" spans="1:16" ht="15">
      <c r="A8" s="27" t="s">
        <v>59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7" ht="12.75">
      <c r="A9" s="6" t="s">
        <v>238</v>
      </c>
      <c r="B9" s="6" t="s">
        <v>239</v>
      </c>
      <c r="C9" s="6" t="s">
        <v>240</v>
      </c>
      <c r="D9" s="6" t="str">
        <f>"0,7928"</f>
        <v>0,7928</v>
      </c>
      <c r="E9" s="6" t="s">
        <v>70</v>
      </c>
      <c r="F9" s="6" t="s">
        <v>64</v>
      </c>
      <c r="G9" s="8" t="s">
        <v>241</v>
      </c>
      <c r="H9" s="7" t="s">
        <v>236</v>
      </c>
      <c r="I9" s="8" t="s">
        <v>72</v>
      </c>
      <c r="J9" s="7"/>
      <c r="K9" s="7" t="s">
        <v>174</v>
      </c>
      <c r="L9" s="8" t="s">
        <v>166</v>
      </c>
      <c r="M9" s="8" t="s">
        <v>242</v>
      </c>
      <c r="N9" s="7"/>
      <c r="O9" s="6" t="str">
        <f>"145,0"</f>
        <v>145,0</v>
      </c>
      <c r="P9" s="8" t="str">
        <f>"115,3009"</f>
        <v>115,3009</v>
      </c>
      <c r="Q9" s="6" t="s">
        <v>73</v>
      </c>
    </row>
    <row r="11" spans="1:16" ht="15">
      <c r="A11" s="27" t="s">
        <v>83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7" ht="12.75">
      <c r="A12" s="6" t="s">
        <v>196</v>
      </c>
      <c r="B12" s="6" t="s">
        <v>197</v>
      </c>
      <c r="C12" s="6" t="s">
        <v>198</v>
      </c>
      <c r="D12" s="6" t="str">
        <f>"0,6273"</f>
        <v>0,6273</v>
      </c>
      <c r="E12" s="6" t="s">
        <v>70</v>
      </c>
      <c r="F12" s="6" t="s">
        <v>64</v>
      </c>
      <c r="G12" s="8" t="s">
        <v>89</v>
      </c>
      <c r="H12" s="8" t="s">
        <v>243</v>
      </c>
      <c r="I12" s="7" t="s">
        <v>115</v>
      </c>
      <c r="J12" s="7"/>
      <c r="K12" s="8" t="s">
        <v>186</v>
      </c>
      <c r="L12" s="8" t="s">
        <v>187</v>
      </c>
      <c r="M12" s="8" t="s">
        <v>193</v>
      </c>
      <c r="N12" s="7"/>
      <c r="O12" s="6" t="str">
        <f>"345,0"</f>
        <v>345,0</v>
      </c>
      <c r="P12" s="8" t="str">
        <f>"231,3514"</f>
        <v>231,3514</v>
      </c>
      <c r="Q12" s="6" t="s">
        <v>78</v>
      </c>
    </row>
    <row r="14" spans="5:6" ht="15">
      <c r="E14" s="9" t="s">
        <v>23</v>
      </c>
      <c r="F14" s="26" t="s">
        <v>250</v>
      </c>
    </row>
    <row r="15" spans="5:6" ht="15">
      <c r="E15" s="9" t="s">
        <v>24</v>
      </c>
      <c r="F15" s="26" t="s">
        <v>251</v>
      </c>
    </row>
    <row r="16" spans="5:6" ht="15">
      <c r="E16" s="9" t="s">
        <v>25</v>
      </c>
      <c r="F16" s="26" t="s">
        <v>252</v>
      </c>
    </row>
    <row r="17" spans="5:6" ht="15">
      <c r="E17" s="9" t="s">
        <v>26</v>
      </c>
      <c r="F17" s="26" t="s">
        <v>253</v>
      </c>
    </row>
    <row r="18" spans="5:6" ht="15">
      <c r="E18" s="9" t="s">
        <v>26</v>
      </c>
      <c r="F18" s="26" t="s">
        <v>254</v>
      </c>
    </row>
    <row r="19" ht="15">
      <c r="E19" s="9"/>
    </row>
    <row r="20" ht="15">
      <c r="E20" s="9"/>
    </row>
    <row r="22" spans="1:2" ht="18">
      <c r="A22" s="10" t="s">
        <v>27</v>
      </c>
      <c r="B22" s="10"/>
    </row>
    <row r="23" spans="1:2" ht="15">
      <c r="A23" s="11" t="s">
        <v>125</v>
      </c>
      <c r="B23" s="11"/>
    </row>
    <row r="24" spans="1:2" ht="14.25">
      <c r="A24" s="13"/>
      <c r="B24" s="14" t="s">
        <v>134</v>
      </c>
    </row>
    <row r="25" spans="1:5" ht="15">
      <c r="A25" s="15" t="s">
        <v>30</v>
      </c>
      <c r="B25" s="15" t="s">
        <v>31</v>
      </c>
      <c r="C25" s="15" t="s">
        <v>32</v>
      </c>
      <c r="D25" s="15" t="s">
        <v>33</v>
      </c>
      <c r="E25" s="15" t="s">
        <v>34</v>
      </c>
    </row>
    <row r="26" spans="1:5" ht="12.75">
      <c r="A26" s="12" t="s">
        <v>232</v>
      </c>
      <c r="B26" s="4" t="s">
        <v>134</v>
      </c>
      <c r="C26" s="4" t="s">
        <v>221</v>
      </c>
      <c r="D26" s="4" t="s">
        <v>244</v>
      </c>
      <c r="E26" s="16" t="s">
        <v>245</v>
      </c>
    </row>
    <row r="28" spans="1:2" ht="14.25">
      <c r="A28" s="13"/>
      <c r="B28" s="14" t="s">
        <v>136</v>
      </c>
    </row>
    <row r="29" spans="1:5" ht="15">
      <c r="A29" s="15" t="s">
        <v>30</v>
      </c>
      <c r="B29" s="15" t="s">
        <v>31</v>
      </c>
      <c r="C29" s="15" t="s">
        <v>32</v>
      </c>
      <c r="D29" s="15" t="s">
        <v>33</v>
      </c>
      <c r="E29" s="15" t="s">
        <v>34</v>
      </c>
    </row>
    <row r="30" spans="1:5" ht="12.75">
      <c r="A30" s="12" t="s">
        <v>237</v>
      </c>
      <c r="B30" s="4" t="s">
        <v>246</v>
      </c>
      <c r="C30" s="4" t="s">
        <v>130</v>
      </c>
      <c r="D30" s="4" t="s">
        <v>95</v>
      </c>
      <c r="E30" s="16" t="s">
        <v>247</v>
      </c>
    </row>
    <row r="33" spans="1:2" ht="15">
      <c r="A33" s="11" t="s">
        <v>28</v>
      </c>
      <c r="B33" s="11"/>
    </row>
    <row r="34" spans="1:2" ht="14.25">
      <c r="A34" s="13"/>
      <c r="B34" s="14" t="s">
        <v>136</v>
      </c>
    </row>
    <row r="35" spans="1:5" ht="15">
      <c r="A35" s="15" t="s">
        <v>30</v>
      </c>
      <c r="B35" s="15" t="s">
        <v>31</v>
      </c>
      <c r="C35" s="15" t="s">
        <v>32</v>
      </c>
      <c r="D35" s="15" t="s">
        <v>33</v>
      </c>
      <c r="E35" s="15" t="s">
        <v>34</v>
      </c>
    </row>
    <row r="36" spans="1:5" ht="12.75">
      <c r="A36" s="12" t="s">
        <v>195</v>
      </c>
      <c r="B36" s="4" t="s">
        <v>229</v>
      </c>
      <c r="C36" s="4" t="s">
        <v>141</v>
      </c>
      <c r="D36" s="4" t="s">
        <v>248</v>
      </c>
      <c r="E36" s="16" t="s">
        <v>249</v>
      </c>
    </row>
  </sheetData>
  <sheetProtection/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0.125" style="4" bestFit="1" customWidth="1"/>
    <col min="14" max="16384" width="9.125" style="3" customWidth="1"/>
  </cols>
  <sheetData>
    <row r="1" spans="1:13" s="2" customFormat="1" ht="28.5" customHeight="1">
      <c r="A1" s="29" t="s">
        <v>163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1.5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0</v>
      </c>
      <c r="B3" s="37" t="s">
        <v>6</v>
      </c>
      <c r="C3" s="37" t="s">
        <v>7</v>
      </c>
      <c r="D3" s="39" t="s">
        <v>10</v>
      </c>
      <c r="E3" s="39" t="s">
        <v>4</v>
      </c>
      <c r="F3" s="39" t="s">
        <v>8</v>
      </c>
      <c r="G3" s="39" t="s">
        <v>164</v>
      </c>
      <c r="H3" s="39"/>
      <c r="I3" s="39"/>
      <c r="J3" s="39"/>
      <c r="K3" s="39" t="s">
        <v>38</v>
      </c>
      <c r="L3" s="39" t="s">
        <v>3</v>
      </c>
      <c r="M3" s="40" t="s">
        <v>2</v>
      </c>
    </row>
    <row r="4" spans="1:13" s="1" customFormat="1" ht="21" customHeight="1" thickBot="1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2" ht="15">
      <c r="A5" s="42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7" t="s">
        <v>42</v>
      </c>
      <c r="B6" s="17" t="s">
        <v>43</v>
      </c>
      <c r="C6" s="17" t="s">
        <v>44</v>
      </c>
      <c r="D6" s="17" t="str">
        <f>"0,9180"</f>
        <v>0,9180</v>
      </c>
      <c r="E6" s="17" t="s">
        <v>17</v>
      </c>
      <c r="F6" s="17" t="s">
        <v>45</v>
      </c>
      <c r="G6" s="19" t="s">
        <v>165</v>
      </c>
      <c r="H6" s="19" t="s">
        <v>166</v>
      </c>
      <c r="I6" s="19" t="s">
        <v>167</v>
      </c>
      <c r="J6" s="18"/>
      <c r="K6" s="17" t="str">
        <f>"95,0"</f>
        <v>95,0</v>
      </c>
      <c r="L6" s="19" t="str">
        <f>"94,1868"</f>
        <v>94,1868</v>
      </c>
      <c r="M6" s="17" t="s">
        <v>49</v>
      </c>
    </row>
    <row r="7" spans="1:13" ht="12.75">
      <c r="A7" s="20" t="s">
        <v>169</v>
      </c>
      <c r="B7" s="20" t="s">
        <v>170</v>
      </c>
      <c r="C7" s="20" t="s">
        <v>171</v>
      </c>
      <c r="D7" s="20" t="str">
        <f>"0,9383"</f>
        <v>0,9383</v>
      </c>
      <c r="E7" s="20" t="s">
        <v>70</v>
      </c>
      <c r="F7" s="20" t="s">
        <v>64</v>
      </c>
      <c r="G7" s="22" t="s">
        <v>172</v>
      </c>
      <c r="H7" s="22" t="s">
        <v>173</v>
      </c>
      <c r="I7" s="22" t="s">
        <v>174</v>
      </c>
      <c r="J7" s="21"/>
      <c r="K7" s="20" t="str">
        <f>"80,0"</f>
        <v>80,0</v>
      </c>
      <c r="L7" s="22" t="str">
        <f>"75,0640"</f>
        <v>75,0640</v>
      </c>
      <c r="M7" s="20" t="s">
        <v>73</v>
      </c>
    </row>
    <row r="9" spans="1:12" ht="15">
      <c r="A9" s="27" t="s">
        <v>175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2.75">
      <c r="A10" s="6" t="s">
        <v>177</v>
      </c>
      <c r="B10" s="6" t="s">
        <v>178</v>
      </c>
      <c r="C10" s="6" t="s">
        <v>179</v>
      </c>
      <c r="D10" s="6" t="str">
        <f>"0,8634"</f>
        <v>0,8634</v>
      </c>
      <c r="E10" s="6" t="s">
        <v>70</v>
      </c>
      <c r="F10" s="6" t="s">
        <v>64</v>
      </c>
      <c r="G10" s="8" t="s">
        <v>180</v>
      </c>
      <c r="H10" s="8" t="s">
        <v>102</v>
      </c>
      <c r="I10" s="7"/>
      <c r="J10" s="7"/>
      <c r="K10" s="6" t="str">
        <f>"115,0"</f>
        <v>115,0</v>
      </c>
      <c r="L10" s="8" t="str">
        <f>"99,2910"</f>
        <v>99,2910</v>
      </c>
      <c r="M10" s="6" t="s">
        <v>73</v>
      </c>
    </row>
    <row r="12" spans="1:12" ht="15">
      <c r="A12" s="27" t="s">
        <v>59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3" ht="12.75">
      <c r="A13" s="6" t="s">
        <v>67</v>
      </c>
      <c r="B13" s="6" t="s">
        <v>68</v>
      </c>
      <c r="C13" s="6" t="s">
        <v>69</v>
      </c>
      <c r="D13" s="6" t="str">
        <f>"0,7974"</f>
        <v>0,7974</v>
      </c>
      <c r="E13" s="6" t="s">
        <v>70</v>
      </c>
      <c r="F13" s="6" t="s">
        <v>64</v>
      </c>
      <c r="G13" s="8" t="s">
        <v>19</v>
      </c>
      <c r="H13" s="8" t="s">
        <v>20</v>
      </c>
      <c r="I13" s="8" t="s">
        <v>21</v>
      </c>
      <c r="J13" s="7"/>
      <c r="K13" s="6" t="str">
        <f>"112,5"</f>
        <v>112,5</v>
      </c>
      <c r="L13" s="8" t="str">
        <f>"89,7075"</f>
        <v>89,7075</v>
      </c>
      <c r="M13" s="6" t="s">
        <v>73</v>
      </c>
    </row>
    <row r="15" spans="1:12" ht="15">
      <c r="A15" s="27" t="s">
        <v>59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3" ht="12.75">
      <c r="A16" s="6" t="s">
        <v>182</v>
      </c>
      <c r="B16" s="6" t="s">
        <v>183</v>
      </c>
      <c r="C16" s="6" t="s">
        <v>184</v>
      </c>
      <c r="D16" s="6" t="str">
        <f>"0,7387"</f>
        <v>0,7387</v>
      </c>
      <c r="E16" s="6" t="s">
        <v>185</v>
      </c>
      <c r="F16" s="6" t="s">
        <v>18</v>
      </c>
      <c r="G16" s="8" t="s">
        <v>124</v>
      </c>
      <c r="H16" s="8" t="s">
        <v>186</v>
      </c>
      <c r="I16" s="8" t="s">
        <v>187</v>
      </c>
      <c r="J16" s="7"/>
      <c r="K16" s="6" t="str">
        <f>"205,0"</f>
        <v>205,0</v>
      </c>
      <c r="L16" s="8" t="str">
        <f>"151,4335"</f>
        <v>151,4335</v>
      </c>
      <c r="M16" s="6" t="s">
        <v>188</v>
      </c>
    </row>
    <row r="18" spans="1:12" ht="15">
      <c r="A18" s="27" t="s">
        <v>83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3" ht="12.75">
      <c r="A19" s="17" t="s">
        <v>190</v>
      </c>
      <c r="B19" s="17" t="s">
        <v>191</v>
      </c>
      <c r="C19" s="17" t="s">
        <v>192</v>
      </c>
      <c r="D19" s="17" t="str">
        <f>"0,6409"</f>
        <v>0,6409</v>
      </c>
      <c r="E19" s="17" t="s">
        <v>70</v>
      </c>
      <c r="F19" s="17" t="s">
        <v>64</v>
      </c>
      <c r="G19" s="19" t="s">
        <v>193</v>
      </c>
      <c r="H19" s="18" t="s">
        <v>194</v>
      </c>
      <c r="I19" s="18" t="s">
        <v>194</v>
      </c>
      <c r="J19" s="18"/>
      <c r="K19" s="17" t="str">
        <f>"210,0"</f>
        <v>210,0</v>
      </c>
      <c r="L19" s="19" t="str">
        <f>"134,5785"</f>
        <v>134,5785</v>
      </c>
      <c r="M19" s="17" t="s">
        <v>78</v>
      </c>
    </row>
    <row r="20" spans="1:13" ht="12.75">
      <c r="A20" s="20" t="s">
        <v>196</v>
      </c>
      <c r="B20" s="20" t="s">
        <v>197</v>
      </c>
      <c r="C20" s="20" t="s">
        <v>198</v>
      </c>
      <c r="D20" s="20" t="str">
        <f>"0,6273"</f>
        <v>0,6273</v>
      </c>
      <c r="E20" s="20" t="s">
        <v>70</v>
      </c>
      <c r="F20" s="20" t="s">
        <v>64</v>
      </c>
      <c r="G20" s="22" t="s">
        <v>186</v>
      </c>
      <c r="H20" s="22" t="s">
        <v>187</v>
      </c>
      <c r="I20" s="22" t="s">
        <v>193</v>
      </c>
      <c r="J20" s="21"/>
      <c r="K20" s="20" t="str">
        <f>"210,0"</f>
        <v>210,0</v>
      </c>
      <c r="L20" s="22" t="str">
        <f>"140,8226"</f>
        <v>140,8226</v>
      </c>
      <c r="M20" s="20" t="s">
        <v>78</v>
      </c>
    </row>
    <row r="22" spans="1:12" ht="15">
      <c r="A22" s="27" t="s">
        <v>104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3" ht="12.75">
      <c r="A23" s="17" t="s">
        <v>200</v>
      </c>
      <c r="B23" s="17" t="s">
        <v>201</v>
      </c>
      <c r="C23" s="17" t="s">
        <v>202</v>
      </c>
      <c r="D23" s="17" t="str">
        <f>"0,5914"</f>
        <v>0,5914</v>
      </c>
      <c r="E23" s="17" t="s">
        <v>17</v>
      </c>
      <c r="F23" s="17" t="s">
        <v>64</v>
      </c>
      <c r="G23" s="19" t="s">
        <v>187</v>
      </c>
      <c r="H23" s="19" t="s">
        <v>203</v>
      </c>
      <c r="I23" s="19" t="s">
        <v>204</v>
      </c>
      <c r="J23" s="18"/>
      <c r="K23" s="17" t="str">
        <f>"225,0"</f>
        <v>225,0</v>
      </c>
      <c r="L23" s="19" t="str">
        <f>"133,0650"</f>
        <v>133,0650</v>
      </c>
      <c r="M23" s="17" t="s">
        <v>205</v>
      </c>
    </row>
    <row r="24" spans="1:13" ht="12.75">
      <c r="A24" s="20" t="s">
        <v>207</v>
      </c>
      <c r="B24" s="20" t="s">
        <v>208</v>
      </c>
      <c r="C24" s="20" t="s">
        <v>209</v>
      </c>
      <c r="D24" s="20" t="str">
        <f>"0,6074"</f>
        <v>0,6074</v>
      </c>
      <c r="E24" s="20" t="s">
        <v>70</v>
      </c>
      <c r="F24" s="20" t="s">
        <v>64</v>
      </c>
      <c r="G24" s="22" t="s">
        <v>89</v>
      </c>
      <c r="H24" s="22" t="s">
        <v>115</v>
      </c>
      <c r="I24" s="22" t="s">
        <v>210</v>
      </c>
      <c r="J24" s="21"/>
      <c r="K24" s="20" t="str">
        <f>"147,5"</f>
        <v>147,5</v>
      </c>
      <c r="L24" s="22" t="str">
        <f>"89,5915"</f>
        <v>89,5915</v>
      </c>
      <c r="M24" s="20" t="s">
        <v>73</v>
      </c>
    </row>
    <row r="26" spans="1:12" ht="15">
      <c r="A26" s="27" t="s">
        <v>153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3" ht="12.75">
      <c r="A27" s="6" t="s">
        <v>212</v>
      </c>
      <c r="B27" s="6" t="s">
        <v>213</v>
      </c>
      <c r="C27" s="6" t="s">
        <v>214</v>
      </c>
      <c r="D27" s="6" t="str">
        <f>"0,5744"</f>
        <v>0,5744</v>
      </c>
      <c r="E27" s="6" t="s">
        <v>17</v>
      </c>
      <c r="F27" s="6" t="s">
        <v>18</v>
      </c>
      <c r="G27" s="8" t="s">
        <v>215</v>
      </c>
      <c r="H27" s="8" t="s">
        <v>216</v>
      </c>
      <c r="I27" s="8" t="s">
        <v>217</v>
      </c>
      <c r="J27" s="7"/>
      <c r="K27" s="6" t="str">
        <f>"240,0"</f>
        <v>240,0</v>
      </c>
      <c r="L27" s="8" t="str">
        <f>"137,8560"</f>
        <v>137,8560</v>
      </c>
      <c r="M27" s="6" t="s">
        <v>218</v>
      </c>
    </row>
    <row r="29" spans="5:6" ht="15">
      <c r="E29" s="9" t="s">
        <v>23</v>
      </c>
      <c r="F29" s="26" t="s">
        <v>250</v>
      </c>
    </row>
    <row r="30" spans="5:6" ht="15">
      <c r="E30" s="9" t="s">
        <v>24</v>
      </c>
      <c r="F30" s="26" t="s">
        <v>251</v>
      </c>
    </row>
    <row r="31" spans="5:6" ht="15">
      <c r="E31" s="9" t="s">
        <v>25</v>
      </c>
      <c r="F31" s="26" t="s">
        <v>252</v>
      </c>
    </row>
    <row r="32" spans="5:6" ht="15">
      <c r="E32" s="9" t="s">
        <v>26</v>
      </c>
      <c r="F32" s="26" t="s">
        <v>253</v>
      </c>
    </row>
    <row r="33" spans="5:6" ht="15">
      <c r="E33" s="9" t="s">
        <v>26</v>
      </c>
      <c r="F33" s="26" t="s">
        <v>254</v>
      </c>
    </row>
    <row r="34" ht="15">
      <c r="E34" s="9"/>
    </row>
    <row r="35" ht="15">
      <c r="E35" s="9"/>
    </row>
    <row r="37" spans="1:2" ht="18">
      <c r="A37" s="10" t="s">
        <v>27</v>
      </c>
      <c r="B37" s="10"/>
    </row>
    <row r="38" spans="1:2" ht="15">
      <c r="A38" s="11" t="s">
        <v>125</v>
      </c>
      <c r="B38" s="11"/>
    </row>
    <row r="39" spans="1:2" ht="14.25">
      <c r="A39" s="13"/>
      <c r="B39" s="14" t="s">
        <v>126</v>
      </c>
    </row>
    <row r="40" spans="1:5" ht="15">
      <c r="A40" s="15" t="s">
        <v>30</v>
      </c>
      <c r="B40" s="15" t="s">
        <v>31</v>
      </c>
      <c r="C40" s="15" t="s">
        <v>32</v>
      </c>
      <c r="D40" s="15" t="s">
        <v>33</v>
      </c>
      <c r="E40" s="15" t="s">
        <v>34</v>
      </c>
    </row>
    <row r="41" spans="1:5" ht="12.75">
      <c r="A41" s="12" t="s">
        <v>41</v>
      </c>
      <c r="B41" s="4" t="s">
        <v>127</v>
      </c>
      <c r="C41" s="4" t="s">
        <v>128</v>
      </c>
      <c r="D41" s="4" t="s">
        <v>167</v>
      </c>
      <c r="E41" s="16" t="s">
        <v>219</v>
      </c>
    </row>
    <row r="43" spans="1:2" ht="14.25">
      <c r="A43" s="13"/>
      <c r="B43" s="14" t="s">
        <v>132</v>
      </c>
    </row>
    <row r="44" spans="1:5" ht="15">
      <c r="A44" s="15" t="s">
        <v>30</v>
      </c>
      <c r="B44" s="15" t="s">
        <v>31</v>
      </c>
      <c r="C44" s="15" t="s">
        <v>32</v>
      </c>
      <c r="D44" s="15" t="s">
        <v>33</v>
      </c>
      <c r="E44" s="15" t="s">
        <v>34</v>
      </c>
    </row>
    <row r="45" spans="1:5" ht="12.75">
      <c r="A45" s="12" t="s">
        <v>66</v>
      </c>
      <c r="B45" s="4" t="s">
        <v>35</v>
      </c>
      <c r="C45" s="4" t="s">
        <v>130</v>
      </c>
      <c r="D45" s="4" t="s">
        <v>21</v>
      </c>
      <c r="E45" s="16" t="s">
        <v>220</v>
      </c>
    </row>
    <row r="47" spans="1:2" ht="14.25">
      <c r="A47" s="13"/>
      <c r="B47" s="14" t="s">
        <v>134</v>
      </c>
    </row>
    <row r="48" spans="1:5" ht="15">
      <c r="A48" s="15" t="s">
        <v>30</v>
      </c>
      <c r="B48" s="15" t="s">
        <v>31</v>
      </c>
      <c r="C48" s="15" t="s">
        <v>32</v>
      </c>
      <c r="D48" s="15" t="s">
        <v>33</v>
      </c>
      <c r="E48" s="15" t="s">
        <v>34</v>
      </c>
    </row>
    <row r="49" spans="1:5" ht="12.75">
      <c r="A49" s="12" t="s">
        <v>176</v>
      </c>
      <c r="B49" s="4" t="s">
        <v>134</v>
      </c>
      <c r="C49" s="4" t="s">
        <v>221</v>
      </c>
      <c r="D49" s="4" t="s">
        <v>102</v>
      </c>
      <c r="E49" s="16" t="s">
        <v>222</v>
      </c>
    </row>
    <row r="50" spans="1:5" ht="12.75">
      <c r="A50" s="12" t="s">
        <v>168</v>
      </c>
      <c r="B50" s="4" t="s">
        <v>134</v>
      </c>
      <c r="C50" s="4" t="s">
        <v>128</v>
      </c>
      <c r="D50" s="4" t="s">
        <v>174</v>
      </c>
      <c r="E50" s="16" t="s">
        <v>223</v>
      </c>
    </row>
    <row r="53" spans="1:2" ht="15">
      <c r="A53" s="11" t="s">
        <v>28</v>
      </c>
      <c r="B53" s="11"/>
    </row>
    <row r="54" spans="1:2" ht="14.25">
      <c r="A54" s="13"/>
      <c r="B54" s="14" t="s">
        <v>134</v>
      </c>
    </row>
    <row r="55" spans="1:5" ht="15">
      <c r="A55" s="15" t="s">
        <v>30</v>
      </c>
      <c r="B55" s="15" t="s">
        <v>31</v>
      </c>
      <c r="C55" s="15" t="s">
        <v>32</v>
      </c>
      <c r="D55" s="15" t="s">
        <v>33</v>
      </c>
      <c r="E55" s="15" t="s">
        <v>34</v>
      </c>
    </row>
    <row r="56" spans="1:5" ht="12.75">
      <c r="A56" s="12" t="s">
        <v>181</v>
      </c>
      <c r="B56" s="4" t="s">
        <v>134</v>
      </c>
      <c r="C56" s="4" t="s">
        <v>130</v>
      </c>
      <c r="D56" s="4" t="s">
        <v>187</v>
      </c>
      <c r="E56" s="16" t="s">
        <v>224</v>
      </c>
    </row>
    <row r="57" spans="1:5" ht="12.75">
      <c r="A57" s="12" t="s">
        <v>211</v>
      </c>
      <c r="B57" s="4" t="s">
        <v>134</v>
      </c>
      <c r="C57" s="4" t="s">
        <v>161</v>
      </c>
      <c r="D57" s="4" t="s">
        <v>217</v>
      </c>
      <c r="E57" s="16" t="s">
        <v>225</v>
      </c>
    </row>
    <row r="58" spans="1:5" ht="12.75">
      <c r="A58" s="12" t="s">
        <v>189</v>
      </c>
      <c r="B58" s="4" t="s">
        <v>134</v>
      </c>
      <c r="C58" s="4" t="s">
        <v>141</v>
      </c>
      <c r="D58" s="4" t="s">
        <v>193</v>
      </c>
      <c r="E58" s="16" t="s">
        <v>226</v>
      </c>
    </row>
    <row r="59" spans="1:5" ht="12.75">
      <c r="A59" s="12" t="s">
        <v>199</v>
      </c>
      <c r="B59" s="4" t="s">
        <v>134</v>
      </c>
      <c r="C59" s="4" t="s">
        <v>148</v>
      </c>
      <c r="D59" s="4" t="s">
        <v>204</v>
      </c>
      <c r="E59" s="16" t="s">
        <v>227</v>
      </c>
    </row>
    <row r="60" spans="1:5" ht="12.75">
      <c r="A60" s="12" t="s">
        <v>206</v>
      </c>
      <c r="B60" s="4" t="s">
        <v>134</v>
      </c>
      <c r="C60" s="4" t="s">
        <v>148</v>
      </c>
      <c r="D60" s="4" t="s">
        <v>210</v>
      </c>
      <c r="E60" s="16" t="s">
        <v>228</v>
      </c>
    </row>
    <row r="62" spans="1:2" ht="14.25">
      <c r="A62" s="13"/>
      <c r="B62" s="14" t="s">
        <v>136</v>
      </c>
    </row>
    <row r="63" spans="1:5" ht="15">
      <c r="A63" s="15" t="s">
        <v>30</v>
      </c>
      <c r="B63" s="15" t="s">
        <v>31</v>
      </c>
      <c r="C63" s="15" t="s">
        <v>32</v>
      </c>
      <c r="D63" s="15" t="s">
        <v>33</v>
      </c>
      <c r="E63" s="15" t="s">
        <v>34</v>
      </c>
    </row>
    <row r="64" spans="1:5" ht="12.75">
      <c r="A64" s="12" t="s">
        <v>195</v>
      </c>
      <c r="B64" s="4" t="s">
        <v>229</v>
      </c>
      <c r="C64" s="4" t="s">
        <v>141</v>
      </c>
      <c r="D64" s="4" t="s">
        <v>193</v>
      </c>
      <c r="E64" s="16" t="s">
        <v>230</v>
      </c>
    </row>
  </sheetData>
  <sheetProtection/>
  <mergeCells count="18">
    <mergeCell ref="A15:L15"/>
    <mergeCell ref="A18:L18"/>
    <mergeCell ref="A22:L22"/>
    <mergeCell ref="A26:L26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29" t="s">
        <v>152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1.5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0</v>
      </c>
      <c r="B3" s="37" t="s">
        <v>6</v>
      </c>
      <c r="C3" s="37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38</v>
      </c>
      <c r="L3" s="39" t="s">
        <v>3</v>
      </c>
      <c r="M3" s="40" t="s">
        <v>2</v>
      </c>
    </row>
    <row r="4" spans="1:13" s="1" customFormat="1" ht="21" customHeight="1" thickBot="1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2" ht="15">
      <c r="A5" s="42" t="s">
        <v>153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155</v>
      </c>
      <c r="B6" s="6" t="s">
        <v>156</v>
      </c>
      <c r="C6" s="6" t="s">
        <v>157</v>
      </c>
      <c r="D6" s="6" t="str">
        <f>"0,5554"</f>
        <v>0,5554</v>
      </c>
      <c r="E6" s="6" t="s">
        <v>158</v>
      </c>
      <c r="F6" s="6" t="s">
        <v>64</v>
      </c>
      <c r="G6" s="8" t="s">
        <v>122</v>
      </c>
      <c r="H6" s="7" t="s">
        <v>159</v>
      </c>
      <c r="I6" s="7" t="s">
        <v>159</v>
      </c>
      <c r="J6" s="7"/>
      <c r="K6" s="6" t="str">
        <f>"175,0"</f>
        <v>175,0</v>
      </c>
      <c r="L6" s="8" t="str">
        <f>"97,1950"</f>
        <v>97,1950</v>
      </c>
      <c r="M6" s="6" t="s">
        <v>160</v>
      </c>
    </row>
    <row r="8" spans="5:6" ht="15">
      <c r="E8" s="9" t="s">
        <v>23</v>
      </c>
      <c r="F8" s="26" t="s">
        <v>250</v>
      </c>
    </row>
    <row r="9" spans="5:6" ht="15">
      <c r="E9" s="9" t="s">
        <v>24</v>
      </c>
      <c r="F9" s="26" t="s">
        <v>251</v>
      </c>
    </row>
    <row r="10" spans="5:6" ht="15">
      <c r="E10" s="9" t="s">
        <v>25</v>
      </c>
      <c r="F10" s="26" t="s">
        <v>252</v>
      </c>
    </row>
    <row r="11" spans="5:6" ht="15">
      <c r="E11" s="9" t="s">
        <v>26</v>
      </c>
      <c r="F11" s="26" t="s">
        <v>253</v>
      </c>
    </row>
    <row r="12" spans="5:6" ht="15">
      <c r="E12" s="9" t="s">
        <v>26</v>
      </c>
      <c r="F12" s="26" t="s">
        <v>254</v>
      </c>
    </row>
    <row r="13" ht="15">
      <c r="E13" s="9"/>
    </row>
    <row r="14" ht="15">
      <c r="E14" s="9"/>
    </row>
    <row r="16" spans="1:2" ht="18">
      <c r="A16" s="10" t="s">
        <v>27</v>
      </c>
      <c r="B16" s="10"/>
    </row>
    <row r="17" spans="1:2" ht="15">
      <c r="A17" s="11" t="s">
        <v>28</v>
      </c>
      <c r="B17" s="11"/>
    </row>
    <row r="18" spans="1:2" ht="14.25">
      <c r="A18" s="13"/>
      <c r="B18" s="14" t="s">
        <v>134</v>
      </c>
    </row>
    <row r="19" spans="1:5" ht="15">
      <c r="A19" s="15" t="s">
        <v>30</v>
      </c>
      <c r="B19" s="15" t="s">
        <v>31</v>
      </c>
      <c r="C19" s="15" t="s">
        <v>32</v>
      </c>
      <c r="D19" s="15" t="s">
        <v>33</v>
      </c>
      <c r="E19" s="15" t="s">
        <v>34</v>
      </c>
    </row>
    <row r="20" spans="1:5" ht="12.75">
      <c r="A20" s="12" t="s">
        <v>154</v>
      </c>
      <c r="B20" s="4" t="s">
        <v>134</v>
      </c>
      <c r="C20" s="4" t="s">
        <v>161</v>
      </c>
      <c r="D20" s="4" t="s">
        <v>122</v>
      </c>
      <c r="E20" s="16" t="s">
        <v>162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28.5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1.5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0</v>
      </c>
      <c r="B3" s="37" t="s">
        <v>6</v>
      </c>
      <c r="C3" s="37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38</v>
      </c>
      <c r="L3" s="39" t="s">
        <v>3</v>
      </c>
      <c r="M3" s="40" t="s">
        <v>2</v>
      </c>
    </row>
    <row r="4" spans="1:13" s="1" customFormat="1" ht="21" customHeight="1" thickBot="1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2" ht="15">
      <c r="A5" s="42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7" t="s">
        <v>42</v>
      </c>
      <c r="B6" s="17" t="s">
        <v>43</v>
      </c>
      <c r="C6" s="17" t="s">
        <v>44</v>
      </c>
      <c r="D6" s="17" t="str">
        <f>"0,9180"</f>
        <v>0,9180</v>
      </c>
      <c r="E6" s="17" t="s">
        <v>17</v>
      </c>
      <c r="F6" s="17" t="s">
        <v>45</v>
      </c>
      <c r="G6" s="19" t="s">
        <v>46</v>
      </c>
      <c r="H6" s="19" t="s">
        <v>47</v>
      </c>
      <c r="I6" s="18" t="s">
        <v>48</v>
      </c>
      <c r="J6" s="18"/>
      <c r="K6" s="17" t="str">
        <f>"40,0"</f>
        <v>40,0</v>
      </c>
      <c r="L6" s="19" t="str">
        <f>"39,6576"</f>
        <v>39,6576</v>
      </c>
      <c r="M6" s="17" t="s">
        <v>49</v>
      </c>
    </row>
    <row r="7" spans="1:13" ht="12.75">
      <c r="A7" s="20" t="s">
        <v>51</v>
      </c>
      <c r="B7" s="20" t="s">
        <v>52</v>
      </c>
      <c r="C7" s="20" t="s">
        <v>53</v>
      </c>
      <c r="D7" s="20" t="str">
        <f>"0,9124"</f>
        <v>0,9124</v>
      </c>
      <c r="E7" s="20" t="s">
        <v>54</v>
      </c>
      <c r="F7" s="20" t="s">
        <v>18</v>
      </c>
      <c r="G7" s="22" t="s">
        <v>55</v>
      </c>
      <c r="H7" s="22" t="s">
        <v>56</v>
      </c>
      <c r="I7" s="21" t="s">
        <v>57</v>
      </c>
      <c r="J7" s="21"/>
      <c r="K7" s="20" t="str">
        <f>"60,0"</f>
        <v>60,0</v>
      </c>
      <c r="L7" s="22" t="str">
        <f>"102,0976"</f>
        <v>102,0976</v>
      </c>
      <c r="M7" s="20" t="s">
        <v>58</v>
      </c>
    </row>
    <row r="9" spans="1:12" ht="15">
      <c r="A9" s="27" t="s">
        <v>59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2.75">
      <c r="A10" s="17" t="s">
        <v>61</v>
      </c>
      <c r="B10" s="17" t="s">
        <v>62</v>
      </c>
      <c r="C10" s="17" t="s">
        <v>63</v>
      </c>
      <c r="D10" s="17" t="str">
        <f>"0,8274"</f>
        <v>0,8274</v>
      </c>
      <c r="E10" s="17" t="s">
        <v>17</v>
      </c>
      <c r="F10" s="17" t="s">
        <v>64</v>
      </c>
      <c r="G10" s="19" t="s">
        <v>47</v>
      </c>
      <c r="H10" s="18" t="s">
        <v>65</v>
      </c>
      <c r="I10" s="18" t="s">
        <v>65</v>
      </c>
      <c r="J10" s="18"/>
      <c r="K10" s="17" t="str">
        <f>"40,0"</f>
        <v>40,0</v>
      </c>
      <c r="L10" s="19" t="str">
        <f>"37,4007"</f>
        <v>37,4007</v>
      </c>
      <c r="M10" s="17" t="s">
        <v>49</v>
      </c>
    </row>
    <row r="11" spans="1:13" ht="12.75">
      <c r="A11" s="23" t="s">
        <v>67</v>
      </c>
      <c r="B11" s="23" t="s">
        <v>68</v>
      </c>
      <c r="C11" s="23" t="s">
        <v>69</v>
      </c>
      <c r="D11" s="23" t="str">
        <f>"0,7974"</f>
        <v>0,7974</v>
      </c>
      <c r="E11" s="23" t="s">
        <v>70</v>
      </c>
      <c r="F11" s="23" t="s">
        <v>64</v>
      </c>
      <c r="G11" s="25" t="s">
        <v>71</v>
      </c>
      <c r="H11" s="25" t="s">
        <v>72</v>
      </c>
      <c r="I11" s="24" t="s">
        <v>57</v>
      </c>
      <c r="J11" s="24"/>
      <c r="K11" s="23" t="str">
        <f>"55,0"</f>
        <v>55,0</v>
      </c>
      <c r="L11" s="25" t="str">
        <f>"43,8570"</f>
        <v>43,8570</v>
      </c>
      <c r="M11" s="23" t="s">
        <v>73</v>
      </c>
    </row>
    <row r="12" spans="1:13" ht="12.75">
      <c r="A12" s="20" t="s">
        <v>75</v>
      </c>
      <c r="B12" s="20" t="s">
        <v>76</v>
      </c>
      <c r="C12" s="20" t="s">
        <v>77</v>
      </c>
      <c r="D12" s="20" t="str">
        <f>"0,8302"</f>
        <v>0,8302</v>
      </c>
      <c r="E12" s="20" t="s">
        <v>70</v>
      </c>
      <c r="F12" s="20" t="s">
        <v>64</v>
      </c>
      <c r="G12" s="21" t="s">
        <v>72</v>
      </c>
      <c r="H12" s="21" t="s">
        <v>56</v>
      </c>
      <c r="I12" s="22" t="s">
        <v>56</v>
      </c>
      <c r="J12" s="21"/>
      <c r="K12" s="20" t="str">
        <f>"60,0"</f>
        <v>60,0</v>
      </c>
      <c r="L12" s="22" t="str">
        <f>"49,8120"</f>
        <v>49,8120</v>
      </c>
      <c r="M12" s="20" t="s">
        <v>78</v>
      </c>
    </row>
    <row r="14" spans="1:12" ht="15">
      <c r="A14" s="27" t="s">
        <v>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ht="12.75">
      <c r="A15" s="6" t="s">
        <v>80</v>
      </c>
      <c r="B15" s="6" t="s">
        <v>81</v>
      </c>
      <c r="C15" s="6" t="s">
        <v>82</v>
      </c>
      <c r="D15" s="6" t="str">
        <f>"0,6886"</f>
        <v>0,6886</v>
      </c>
      <c r="E15" s="6" t="s">
        <v>17</v>
      </c>
      <c r="F15" s="6" t="s">
        <v>18</v>
      </c>
      <c r="G15" s="8" t="s">
        <v>72</v>
      </c>
      <c r="H15" s="8" t="s">
        <v>56</v>
      </c>
      <c r="I15" s="8" t="s">
        <v>57</v>
      </c>
      <c r="J15" s="7"/>
      <c r="K15" s="6" t="str">
        <f>"62,5"</f>
        <v>62,5</v>
      </c>
      <c r="L15" s="8" t="str">
        <f>"52,9361"</f>
        <v>52,9361</v>
      </c>
      <c r="M15" s="6" t="s">
        <v>22</v>
      </c>
    </row>
    <row r="17" spans="1:12" ht="15">
      <c r="A17" s="27" t="s">
        <v>83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3" ht="12.75">
      <c r="A18" s="17" t="s">
        <v>85</v>
      </c>
      <c r="B18" s="17" t="s">
        <v>86</v>
      </c>
      <c r="C18" s="17" t="s">
        <v>87</v>
      </c>
      <c r="D18" s="17" t="str">
        <f>"0,6193"</f>
        <v>0,6193</v>
      </c>
      <c r="E18" s="17" t="s">
        <v>17</v>
      </c>
      <c r="F18" s="17" t="s">
        <v>18</v>
      </c>
      <c r="G18" s="19" t="s">
        <v>88</v>
      </c>
      <c r="H18" s="18" t="s">
        <v>89</v>
      </c>
      <c r="I18" s="18" t="s">
        <v>89</v>
      </c>
      <c r="J18" s="18"/>
      <c r="K18" s="17" t="str">
        <f>"120,0"</f>
        <v>120,0</v>
      </c>
      <c r="L18" s="19" t="str">
        <f>"77,2886"</f>
        <v>77,2886</v>
      </c>
      <c r="M18" s="17" t="s">
        <v>90</v>
      </c>
    </row>
    <row r="19" spans="1:13" ht="12.75">
      <c r="A19" s="23" t="s">
        <v>92</v>
      </c>
      <c r="B19" s="23" t="s">
        <v>93</v>
      </c>
      <c r="C19" s="23" t="s">
        <v>94</v>
      </c>
      <c r="D19" s="23" t="str">
        <f>"0,6238"</f>
        <v>0,6238</v>
      </c>
      <c r="E19" s="23" t="s">
        <v>17</v>
      </c>
      <c r="F19" s="23" t="s">
        <v>64</v>
      </c>
      <c r="G19" s="25" t="s">
        <v>95</v>
      </c>
      <c r="H19" s="25" t="s">
        <v>96</v>
      </c>
      <c r="I19" s="25" t="s">
        <v>97</v>
      </c>
      <c r="J19" s="24"/>
      <c r="K19" s="23" t="str">
        <f>"157,5"</f>
        <v>157,5</v>
      </c>
      <c r="L19" s="25" t="str">
        <f>"98,2485"</f>
        <v>98,2485</v>
      </c>
      <c r="M19" s="23" t="s">
        <v>73</v>
      </c>
    </row>
    <row r="20" spans="1:13" ht="12.75">
      <c r="A20" s="20" t="s">
        <v>99</v>
      </c>
      <c r="B20" s="20" t="s">
        <v>100</v>
      </c>
      <c r="C20" s="20" t="s">
        <v>101</v>
      </c>
      <c r="D20" s="20" t="str">
        <f>"0,6301"</f>
        <v>0,6301</v>
      </c>
      <c r="E20" s="20" t="s">
        <v>17</v>
      </c>
      <c r="F20" s="20" t="s">
        <v>64</v>
      </c>
      <c r="G20" s="22" t="s">
        <v>19</v>
      </c>
      <c r="H20" s="22" t="s">
        <v>102</v>
      </c>
      <c r="I20" s="21" t="s">
        <v>103</v>
      </c>
      <c r="J20" s="21"/>
      <c r="K20" s="20" t="str">
        <f>"115,0"</f>
        <v>115,0</v>
      </c>
      <c r="L20" s="22" t="str">
        <f>"72,4615"</f>
        <v>72,4615</v>
      </c>
      <c r="M20" s="20" t="s">
        <v>90</v>
      </c>
    </row>
    <row r="22" spans="1:12" ht="15">
      <c r="A22" s="27" t="s">
        <v>104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3" ht="12.75">
      <c r="A23" s="17" t="s">
        <v>106</v>
      </c>
      <c r="B23" s="17" t="s">
        <v>107</v>
      </c>
      <c r="C23" s="17" t="s">
        <v>108</v>
      </c>
      <c r="D23" s="17" t="str">
        <f>"0,5918"</f>
        <v>0,5918</v>
      </c>
      <c r="E23" s="17" t="s">
        <v>17</v>
      </c>
      <c r="F23" s="17" t="s">
        <v>64</v>
      </c>
      <c r="G23" s="18" t="s">
        <v>95</v>
      </c>
      <c r="H23" s="19" t="s">
        <v>109</v>
      </c>
      <c r="I23" s="19" t="s">
        <v>110</v>
      </c>
      <c r="J23" s="18"/>
      <c r="K23" s="17" t="str">
        <f>"160,0"</f>
        <v>160,0</v>
      </c>
      <c r="L23" s="19" t="str">
        <f>"94,6880"</f>
        <v>94,6880</v>
      </c>
      <c r="M23" s="17" t="s">
        <v>90</v>
      </c>
    </row>
    <row r="24" spans="1:13" ht="12.75">
      <c r="A24" s="20" t="s">
        <v>112</v>
      </c>
      <c r="B24" s="20" t="s">
        <v>113</v>
      </c>
      <c r="C24" s="20" t="s">
        <v>114</v>
      </c>
      <c r="D24" s="20" t="str">
        <f>"0,5873"</f>
        <v>0,5873</v>
      </c>
      <c r="E24" s="20" t="s">
        <v>17</v>
      </c>
      <c r="F24" s="20" t="s">
        <v>18</v>
      </c>
      <c r="G24" s="22" t="s">
        <v>115</v>
      </c>
      <c r="H24" s="22" t="s">
        <v>96</v>
      </c>
      <c r="I24" s="21" t="s">
        <v>109</v>
      </c>
      <c r="J24" s="21"/>
      <c r="K24" s="20" t="str">
        <f>"150,0"</f>
        <v>150,0</v>
      </c>
      <c r="L24" s="22" t="str">
        <f>"88,0950"</f>
        <v>88,0950</v>
      </c>
      <c r="M24" s="20" t="s">
        <v>116</v>
      </c>
    </row>
    <row r="26" spans="1:12" ht="15">
      <c r="A26" s="27" t="s">
        <v>117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3" ht="12.75">
      <c r="A27" s="6" t="s">
        <v>119</v>
      </c>
      <c r="B27" s="6" t="s">
        <v>120</v>
      </c>
      <c r="C27" s="6" t="s">
        <v>121</v>
      </c>
      <c r="D27" s="6" t="str">
        <f>"0,5335"</f>
        <v>0,5335</v>
      </c>
      <c r="E27" s="6" t="s">
        <v>70</v>
      </c>
      <c r="F27" s="6" t="s">
        <v>64</v>
      </c>
      <c r="G27" s="8" t="s">
        <v>122</v>
      </c>
      <c r="H27" s="8" t="s">
        <v>123</v>
      </c>
      <c r="I27" s="8" t="s">
        <v>124</v>
      </c>
      <c r="J27" s="7"/>
      <c r="K27" s="6" t="str">
        <f>"190,0"</f>
        <v>190,0</v>
      </c>
      <c r="L27" s="8" t="str">
        <f>"101,3555"</f>
        <v>101,3555</v>
      </c>
      <c r="M27" s="6" t="s">
        <v>78</v>
      </c>
    </row>
    <row r="29" spans="5:6" ht="15">
      <c r="E29" s="9" t="s">
        <v>23</v>
      </c>
      <c r="F29" s="26" t="s">
        <v>250</v>
      </c>
    </row>
    <row r="30" spans="5:6" ht="15">
      <c r="E30" s="9" t="s">
        <v>24</v>
      </c>
      <c r="F30" s="26" t="s">
        <v>251</v>
      </c>
    </row>
    <row r="31" spans="5:6" ht="15">
      <c r="E31" s="9" t="s">
        <v>25</v>
      </c>
      <c r="F31" s="26" t="s">
        <v>252</v>
      </c>
    </row>
    <row r="32" spans="5:6" ht="15">
      <c r="E32" s="9" t="s">
        <v>26</v>
      </c>
      <c r="F32" s="26" t="s">
        <v>253</v>
      </c>
    </row>
    <row r="33" spans="5:6" ht="15">
      <c r="E33" s="9" t="s">
        <v>26</v>
      </c>
      <c r="F33" s="26" t="s">
        <v>254</v>
      </c>
    </row>
    <row r="34" ht="15">
      <c r="E34" s="9"/>
    </row>
    <row r="35" ht="15">
      <c r="E35" s="9"/>
    </row>
    <row r="37" spans="1:2" ht="18">
      <c r="A37" s="10" t="s">
        <v>27</v>
      </c>
      <c r="B37" s="10"/>
    </row>
    <row r="38" spans="1:2" ht="15">
      <c r="A38" s="11" t="s">
        <v>125</v>
      </c>
      <c r="B38" s="11"/>
    </row>
    <row r="39" spans="1:2" ht="14.25">
      <c r="A39" s="13"/>
      <c r="B39" s="14" t="s">
        <v>126</v>
      </c>
    </row>
    <row r="40" spans="1:5" ht="15">
      <c r="A40" s="15" t="s">
        <v>30</v>
      </c>
      <c r="B40" s="15" t="s">
        <v>31</v>
      </c>
      <c r="C40" s="15" t="s">
        <v>32</v>
      </c>
      <c r="D40" s="15" t="s">
        <v>33</v>
      </c>
      <c r="E40" s="15" t="s">
        <v>34</v>
      </c>
    </row>
    <row r="41" spans="1:5" ht="12.75">
      <c r="A41" s="12" t="s">
        <v>41</v>
      </c>
      <c r="B41" s="4" t="s">
        <v>127</v>
      </c>
      <c r="C41" s="4" t="s">
        <v>128</v>
      </c>
      <c r="D41" s="4" t="s">
        <v>47</v>
      </c>
      <c r="E41" s="16" t="s">
        <v>129</v>
      </c>
    </row>
    <row r="42" spans="1:5" ht="12.75">
      <c r="A42" s="12" t="s">
        <v>60</v>
      </c>
      <c r="B42" s="4" t="s">
        <v>127</v>
      </c>
      <c r="C42" s="4" t="s">
        <v>130</v>
      </c>
      <c r="D42" s="4" t="s">
        <v>47</v>
      </c>
      <c r="E42" s="16" t="s">
        <v>131</v>
      </c>
    </row>
    <row r="44" spans="1:2" ht="14.25">
      <c r="A44" s="13"/>
      <c r="B44" s="14" t="s">
        <v>132</v>
      </c>
    </row>
    <row r="45" spans="1:5" ht="15">
      <c r="A45" s="15" t="s">
        <v>30</v>
      </c>
      <c r="B45" s="15" t="s">
        <v>31</v>
      </c>
      <c r="C45" s="15" t="s">
        <v>32</v>
      </c>
      <c r="D45" s="15" t="s">
        <v>33</v>
      </c>
      <c r="E45" s="15" t="s">
        <v>34</v>
      </c>
    </row>
    <row r="46" spans="1:5" ht="12.75">
      <c r="A46" s="12" t="s">
        <v>66</v>
      </c>
      <c r="B46" s="4" t="s">
        <v>35</v>
      </c>
      <c r="C46" s="4" t="s">
        <v>130</v>
      </c>
      <c r="D46" s="4" t="s">
        <v>72</v>
      </c>
      <c r="E46" s="16" t="s">
        <v>133</v>
      </c>
    </row>
    <row r="48" spans="1:2" ht="14.25">
      <c r="A48" s="13"/>
      <c r="B48" s="14" t="s">
        <v>134</v>
      </c>
    </row>
    <row r="49" spans="1:5" ht="15">
      <c r="A49" s="15" t="s">
        <v>30</v>
      </c>
      <c r="B49" s="15" t="s">
        <v>31</v>
      </c>
      <c r="C49" s="15" t="s">
        <v>32</v>
      </c>
      <c r="D49" s="15" t="s">
        <v>33</v>
      </c>
      <c r="E49" s="15" t="s">
        <v>34</v>
      </c>
    </row>
    <row r="50" spans="1:5" ht="12.75">
      <c r="A50" s="12" t="s">
        <v>74</v>
      </c>
      <c r="B50" s="4" t="s">
        <v>134</v>
      </c>
      <c r="C50" s="4" t="s">
        <v>130</v>
      </c>
      <c r="D50" s="4" t="s">
        <v>56</v>
      </c>
      <c r="E50" s="16" t="s">
        <v>135</v>
      </c>
    </row>
    <row r="52" spans="1:2" ht="14.25">
      <c r="A52" s="13"/>
      <c r="B52" s="14" t="s">
        <v>136</v>
      </c>
    </row>
    <row r="53" spans="1:5" ht="15">
      <c r="A53" s="15" t="s">
        <v>30</v>
      </c>
      <c r="B53" s="15" t="s">
        <v>31</v>
      </c>
      <c r="C53" s="15" t="s">
        <v>32</v>
      </c>
      <c r="D53" s="15" t="s">
        <v>33</v>
      </c>
      <c r="E53" s="15" t="s">
        <v>34</v>
      </c>
    </row>
    <row r="54" spans="1:5" ht="12.75">
      <c r="A54" s="12" t="s">
        <v>50</v>
      </c>
      <c r="B54" s="4" t="s">
        <v>137</v>
      </c>
      <c r="C54" s="4" t="s">
        <v>128</v>
      </c>
      <c r="D54" s="4" t="s">
        <v>56</v>
      </c>
      <c r="E54" s="16" t="s">
        <v>138</v>
      </c>
    </row>
    <row r="57" spans="1:2" ht="15">
      <c r="A57" s="11" t="s">
        <v>28</v>
      </c>
      <c r="B57" s="11"/>
    </row>
    <row r="58" spans="1:2" ht="14.25">
      <c r="A58" s="13"/>
      <c r="B58" s="14" t="s">
        <v>139</v>
      </c>
    </row>
    <row r="59" spans="1:5" ht="15">
      <c r="A59" s="15" t="s">
        <v>30</v>
      </c>
      <c r="B59" s="15" t="s">
        <v>31</v>
      </c>
      <c r="C59" s="15" t="s">
        <v>32</v>
      </c>
      <c r="D59" s="15" t="s">
        <v>33</v>
      </c>
      <c r="E59" s="15" t="s">
        <v>34</v>
      </c>
    </row>
    <row r="60" spans="1:5" ht="12.75">
      <c r="A60" s="12" t="s">
        <v>84</v>
      </c>
      <c r="B60" s="4" t="s">
        <v>140</v>
      </c>
      <c r="C60" s="4" t="s">
        <v>141</v>
      </c>
      <c r="D60" s="4" t="s">
        <v>88</v>
      </c>
      <c r="E60" s="16" t="s">
        <v>142</v>
      </c>
    </row>
    <row r="61" spans="1:5" ht="12.75">
      <c r="A61" s="12" t="s">
        <v>79</v>
      </c>
      <c r="B61" s="4" t="s">
        <v>143</v>
      </c>
      <c r="C61" s="4" t="s">
        <v>36</v>
      </c>
      <c r="D61" s="4" t="s">
        <v>57</v>
      </c>
      <c r="E61" s="16" t="s">
        <v>144</v>
      </c>
    </row>
    <row r="63" spans="1:2" ht="14.25">
      <c r="A63" s="13"/>
      <c r="B63" s="14" t="s">
        <v>134</v>
      </c>
    </row>
    <row r="64" spans="1:5" ht="15">
      <c r="A64" s="15" t="s">
        <v>30</v>
      </c>
      <c r="B64" s="15" t="s">
        <v>31</v>
      </c>
      <c r="C64" s="15" t="s">
        <v>32</v>
      </c>
      <c r="D64" s="15" t="s">
        <v>33</v>
      </c>
      <c r="E64" s="15" t="s">
        <v>34</v>
      </c>
    </row>
    <row r="65" spans="1:5" ht="12.75">
      <c r="A65" s="12" t="s">
        <v>118</v>
      </c>
      <c r="B65" s="4" t="s">
        <v>134</v>
      </c>
      <c r="C65" s="4" t="s">
        <v>145</v>
      </c>
      <c r="D65" s="4" t="s">
        <v>124</v>
      </c>
      <c r="E65" s="16" t="s">
        <v>146</v>
      </c>
    </row>
    <row r="66" spans="1:5" ht="12.75">
      <c r="A66" s="12" t="s">
        <v>91</v>
      </c>
      <c r="B66" s="4" t="s">
        <v>134</v>
      </c>
      <c r="C66" s="4" t="s">
        <v>141</v>
      </c>
      <c r="D66" s="4" t="s">
        <v>97</v>
      </c>
      <c r="E66" s="16" t="s">
        <v>147</v>
      </c>
    </row>
    <row r="67" spans="1:5" ht="12.75">
      <c r="A67" s="12" t="s">
        <v>105</v>
      </c>
      <c r="B67" s="4" t="s">
        <v>134</v>
      </c>
      <c r="C67" s="4" t="s">
        <v>148</v>
      </c>
      <c r="D67" s="4" t="s">
        <v>110</v>
      </c>
      <c r="E67" s="16" t="s">
        <v>149</v>
      </c>
    </row>
    <row r="68" spans="1:5" ht="12.75">
      <c r="A68" s="12" t="s">
        <v>111</v>
      </c>
      <c r="B68" s="4" t="s">
        <v>134</v>
      </c>
      <c r="C68" s="4" t="s">
        <v>148</v>
      </c>
      <c r="D68" s="4" t="s">
        <v>96</v>
      </c>
      <c r="E68" s="16" t="s">
        <v>150</v>
      </c>
    </row>
    <row r="69" spans="1:5" ht="12.75">
      <c r="A69" s="12" t="s">
        <v>98</v>
      </c>
      <c r="B69" s="4" t="s">
        <v>134</v>
      </c>
      <c r="C69" s="4" t="s">
        <v>141</v>
      </c>
      <c r="D69" s="4" t="s">
        <v>102</v>
      </c>
      <c r="E69" s="16" t="s">
        <v>151</v>
      </c>
    </row>
  </sheetData>
  <sheetProtection/>
  <mergeCells count="17">
    <mergeCell ref="A17:L17"/>
    <mergeCell ref="A22:L22"/>
    <mergeCell ref="A26:L26"/>
    <mergeCell ref="K3:K4"/>
    <mergeCell ref="L3:L4"/>
    <mergeCell ref="M3:M4"/>
    <mergeCell ref="A5:L5"/>
    <mergeCell ref="A9:L9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9.75390625" style="4" bestFit="1" customWidth="1"/>
    <col min="14" max="16384" width="9.125" style="3" customWidth="1"/>
  </cols>
  <sheetData>
    <row r="1" spans="1:13" s="2" customFormat="1" ht="28.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1.5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0</v>
      </c>
      <c r="B3" s="37" t="s">
        <v>6</v>
      </c>
      <c r="C3" s="37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38</v>
      </c>
      <c r="L3" s="39" t="s">
        <v>3</v>
      </c>
      <c r="M3" s="40" t="s">
        <v>2</v>
      </c>
    </row>
    <row r="4" spans="1:13" s="1" customFormat="1" ht="21" customHeight="1" thickBot="1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2" ht="15">
      <c r="A5" s="42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14</v>
      </c>
      <c r="B6" s="6" t="s">
        <v>15</v>
      </c>
      <c r="C6" s="6" t="s">
        <v>16</v>
      </c>
      <c r="D6" s="6" t="str">
        <f>"0,6673"</f>
        <v>0,6673</v>
      </c>
      <c r="E6" s="6" t="s">
        <v>17</v>
      </c>
      <c r="F6" s="6" t="s">
        <v>18</v>
      </c>
      <c r="G6" s="8" t="s">
        <v>19</v>
      </c>
      <c r="H6" s="8" t="s">
        <v>20</v>
      </c>
      <c r="I6" s="7" t="s">
        <v>21</v>
      </c>
      <c r="J6" s="7"/>
      <c r="K6" s="6" t="str">
        <f>"107,5"</f>
        <v>107,5</v>
      </c>
      <c r="L6" s="8" t="str">
        <f>"72,4521"</f>
        <v>72,4521</v>
      </c>
      <c r="M6" s="6" t="s">
        <v>22</v>
      </c>
    </row>
    <row r="8" spans="5:6" ht="15">
      <c r="E8" s="9" t="s">
        <v>23</v>
      </c>
      <c r="F8" s="26" t="s">
        <v>250</v>
      </c>
    </row>
    <row r="9" spans="5:6" ht="15">
      <c r="E9" s="9" t="s">
        <v>24</v>
      </c>
      <c r="F9" s="26" t="s">
        <v>251</v>
      </c>
    </row>
    <row r="10" spans="5:6" ht="15">
      <c r="E10" s="9" t="s">
        <v>25</v>
      </c>
      <c r="F10" s="26" t="s">
        <v>252</v>
      </c>
    </row>
    <row r="11" spans="5:6" ht="15">
      <c r="E11" s="9" t="s">
        <v>26</v>
      </c>
      <c r="F11" s="26" t="s">
        <v>253</v>
      </c>
    </row>
    <row r="12" spans="5:6" ht="15">
      <c r="E12" s="9" t="s">
        <v>26</v>
      </c>
      <c r="F12" s="26" t="s">
        <v>254</v>
      </c>
    </row>
    <row r="13" ht="15">
      <c r="E13" s="9"/>
    </row>
    <row r="14" ht="15">
      <c r="E14" s="9"/>
    </row>
    <row r="16" spans="1:2" ht="18">
      <c r="A16" s="10" t="s">
        <v>27</v>
      </c>
      <c r="B16" s="10"/>
    </row>
    <row r="17" spans="1:2" ht="15">
      <c r="A17" s="11" t="s">
        <v>28</v>
      </c>
      <c r="B17" s="11"/>
    </row>
    <row r="18" spans="1:2" ht="14.25">
      <c r="A18" s="13"/>
      <c r="B18" s="14" t="s">
        <v>29</v>
      </c>
    </row>
    <row r="19" spans="1:5" ht="15">
      <c r="A19" s="15" t="s">
        <v>30</v>
      </c>
      <c r="B19" s="15" t="s">
        <v>31</v>
      </c>
      <c r="C19" s="15" t="s">
        <v>32</v>
      </c>
      <c r="D19" s="15" t="s">
        <v>33</v>
      </c>
      <c r="E19" s="15" t="s">
        <v>34</v>
      </c>
    </row>
    <row r="20" spans="1:5" ht="12.75">
      <c r="A20" s="12" t="s">
        <v>13</v>
      </c>
      <c r="B20" s="4" t="s">
        <v>35</v>
      </c>
      <c r="C20" s="4" t="s">
        <v>36</v>
      </c>
      <c r="D20" s="4" t="s">
        <v>20</v>
      </c>
      <c r="E20" s="16" t="s">
        <v>37</v>
      </c>
    </row>
  </sheetData>
  <sheetProtection/>
  <mergeCells count="12">
    <mergeCell ref="A5:L5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2019-08-22T12:57:00Z</dcterms:modified>
  <cp:category/>
  <cp:version/>
  <cp:contentType/>
  <cp:contentStatus/>
</cp:coreProperties>
</file>