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4" activeTab="11"/>
  </bookViews>
  <sheets>
    <sheet name="Проф. народный жим 1_2 вес" sheetId="1" r:id="rId1"/>
    <sheet name="Проф. народный жим 1 вес" sheetId="2" r:id="rId2"/>
    <sheet name="ПРО присед б.э." sheetId="3" r:id="rId3"/>
    <sheet name="ПРО тяга б.э." sheetId="4" r:id="rId4"/>
    <sheet name="ПРО жим софт экип." sheetId="5" r:id="rId5"/>
    <sheet name="ПРО жим б.э." sheetId="6" r:id="rId6"/>
    <sheet name="ПРО ПЛ. б.э." sheetId="7" r:id="rId7"/>
    <sheet name="Бицепс Профессионалы" sheetId="8" r:id="rId8"/>
    <sheet name="Жим стоя Профессионалы" sheetId="9" r:id="rId9"/>
    <sheet name="РЖ Проф 100 кг." sheetId="10" r:id="rId10"/>
    <sheet name="РЖ Проф 75 кг." sheetId="11" r:id="rId11"/>
    <sheet name="РЖ Проф 55 кг." sheetId="12" r:id="rId12"/>
  </sheets>
  <definedNames/>
  <calcPr fullCalcOnLoad="1" refMode="R1C1"/>
</workbook>
</file>

<file path=xl/sharedStrings.xml><?xml version="1.0" encoding="utf-8"?>
<sst xmlns="http://schemas.openxmlformats.org/spreadsheetml/2006/main" count="1706" uniqueCount="411">
  <si>
    <t>ФИО</t>
  </si>
  <si>
    <t>Тренер</t>
  </si>
  <si>
    <t>Очки</t>
  </si>
  <si>
    <t>Команда</t>
  </si>
  <si>
    <t>Возрастная группа
Дата рождения/Возраст</t>
  </si>
  <si>
    <t>Собственный 
Вес</t>
  </si>
  <si>
    <t>Город/Область</t>
  </si>
  <si>
    <t>Открытый Кубок г.Самары "КУБОК ПОБЕДЫ"
Профессионалы народный жим (1 вес)
Самара/Самарская область 4 - 5 мая 2019 г.</t>
  </si>
  <si>
    <t>НАП Н.Ж.</t>
  </si>
  <si>
    <t>ВЕСОВАЯ КАТЕГОРИЯ   67.5</t>
  </si>
  <si>
    <t>Мусифуллин Кирилл</t>
  </si>
  <si>
    <t>Юноши 16 - 17 (02.08.2001)/17</t>
  </si>
  <si>
    <t>60,40</t>
  </si>
  <si>
    <t xml:space="preserve">Самсон </t>
  </si>
  <si>
    <t xml:space="preserve">Самара/Самарская область </t>
  </si>
  <si>
    <t>62,5</t>
  </si>
  <si>
    <t>16,0</t>
  </si>
  <si>
    <t xml:space="preserve">Гусев Андрей Юрьевич </t>
  </si>
  <si>
    <t>ВЕСОВАЯ КАТЕГОРИЯ   82.5</t>
  </si>
  <si>
    <t>Князев Андрей</t>
  </si>
  <si>
    <t>Открытая (10.03.1982)/37</t>
  </si>
  <si>
    <t>80,70</t>
  </si>
  <si>
    <t>82,5</t>
  </si>
  <si>
    <t>29,0</t>
  </si>
  <si>
    <t xml:space="preserve">Арусланов Шамиль </t>
  </si>
  <si>
    <t>ВЕСОВАЯ КАТЕГОРИЯ   100</t>
  </si>
  <si>
    <t>Зарипов Рафаиль</t>
  </si>
  <si>
    <t>Юноши 18 - 19 (16.04.2001)/18</t>
  </si>
  <si>
    <t>91,60</t>
  </si>
  <si>
    <t>92,5</t>
  </si>
  <si>
    <t>24,0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</si>
  <si>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</si>
  <si>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</si>
  <si>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</si>
  <si>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</si>
  <si>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</si>
  <si>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</si>
  <si>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</si>
  <si>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</si>
  <si>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</si>
  <si>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</si>
  <si>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</si>
  <si>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</si>
  <si>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НАП Н.Ж. </t>
  </si>
  <si>
    <t xml:space="preserve">Юноши 18 - 19 </t>
  </si>
  <si>
    <t>100</t>
  </si>
  <si>
    <t>2220,0</t>
  </si>
  <si>
    <t>1603,9501</t>
  </si>
  <si>
    <t xml:space="preserve">Юноши 16 - 17 </t>
  </si>
  <si>
    <t>67.5</t>
  </si>
  <si>
    <t>1000,0</t>
  </si>
  <si>
    <t>927,2000</t>
  </si>
  <si>
    <t xml:space="preserve">Открытая </t>
  </si>
  <si>
    <t>82.5</t>
  </si>
  <si>
    <t>2392,5</t>
  </si>
  <si>
    <t>1849,8809</t>
  </si>
  <si>
    <t>Жим мн. повт.</t>
  </si>
  <si>
    <t>Вес</t>
  </si>
  <si>
    <t>Повторы</t>
  </si>
  <si>
    <t>Тоннаж</t>
  </si>
  <si>
    <t>1</t>
  </si>
  <si>
    <t/>
  </si>
  <si>
    <t>Князев Андрей (+1)</t>
  </si>
  <si>
    <t>Зарипов Рафаиль (+1)</t>
  </si>
  <si>
    <t>Место</t>
  </si>
  <si>
    <t>Открытый Кубок г.Самары "КУБОК ПОБЕДЫ"
Профессионалы народный жим (1/2 вес)
Самара/Самарская область 4 - 5 мая 2019 г.</t>
  </si>
  <si>
    <t>ВЕСОВАЯ КАТЕГОРИЯ   52</t>
  </si>
  <si>
    <t>Кожуховская Ирина</t>
  </si>
  <si>
    <t>Открытая (05.07.1986)/32</t>
  </si>
  <si>
    <t>51,20</t>
  </si>
  <si>
    <t>27,5</t>
  </si>
  <si>
    <t>ВЕСОВАЯ КАТЕГОРИЯ   90</t>
  </si>
  <si>
    <t>Дубов Алексей</t>
  </si>
  <si>
    <t>Мастера 55 - 59 (18.04.1963)/56</t>
  </si>
  <si>
    <t>87,60</t>
  </si>
  <si>
    <t xml:space="preserve">лично </t>
  </si>
  <si>
    <t xml:space="preserve">Челно-Вершины/Самарская область </t>
  </si>
  <si>
    <t>45,0</t>
  </si>
  <si>
    <t>40,0</t>
  </si>
  <si>
    <t xml:space="preserve">Ишанов Р.Н. </t>
  </si>
  <si>
    <t xml:space="preserve">Женщины </t>
  </si>
  <si>
    <t>52</t>
  </si>
  <si>
    <t>797,5</t>
  </si>
  <si>
    <t>757,4655</t>
  </si>
  <si>
    <t xml:space="preserve">Мастера </t>
  </si>
  <si>
    <t xml:space="preserve">Мастера 55 - 59 </t>
  </si>
  <si>
    <t>90</t>
  </si>
  <si>
    <t>1800,0</t>
  </si>
  <si>
    <t>1319,9399</t>
  </si>
  <si>
    <t>Кожуховская Ирина (+2)</t>
  </si>
  <si>
    <t>Дубов Алексей (+1Ю)</t>
  </si>
  <si>
    <t>Балашов В.В</t>
  </si>
  <si>
    <t>Балашов В.А</t>
  </si>
  <si>
    <t>Жмуров Н.В</t>
  </si>
  <si>
    <t xml:space="preserve">  Ахметова С.С</t>
  </si>
  <si>
    <t>Толпегин И.А</t>
  </si>
  <si>
    <t>114,9034</t>
  </si>
  <si>
    <t>135,0</t>
  </si>
  <si>
    <t xml:space="preserve">Shv/Mel </t>
  </si>
  <si>
    <t>Крюков А.Д</t>
  </si>
  <si>
    <t>142,5</t>
  </si>
  <si>
    <t>125,0</t>
  </si>
  <si>
    <t>Рек</t>
  </si>
  <si>
    <t>Результат</t>
  </si>
  <si>
    <t>Приседание</t>
  </si>
  <si>
    <t>Shv/Mel</t>
  </si>
  <si>
    <t>Открытый Кубок г.Самары "КУБОК ПОБЕДЫ"
ПРО присед без экипировки
Самара/Самарская область 4 - 5 мая 2019 г.</t>
  </si>
  <si>
    <t>142,4898</t>
  </si>
  <si>
    <t>202,5</t>
  </si>
  <si>
    <t>110</t>
  </si>
  <si>
    <t xml:space="preserve">Мастера 50 - 54 </t>
  </si>
  <si>
    <t>Новлянский Виктор</t>
  </si>
  <si>
    <t>148,9488</t>
  </si>
  <si>
    <t>175,0</t>
  </si>
  <si>
    <t>134,9000</t>
  </si>
  <si>
    <t>200,0</t>
  </si>
  <si>
    <t>75</t>
  </si>
  <si>
    <t>Шустров Валерий</t>
  </si>
  <si>
    <t>139,7940</t>
  </si>
  <si>
    <t>230,0</t>
  </si>
  <si>
    <t>Мельников Владимир</t>
  </si>
  <si>
    <t>85,9681</t>
  </si>
  <si>
    <t>140,0</t>
  </si>
  <si>
    <t>111,9784</t>
  </si>
  <si>
    <t>125</t>
  </si>
  <si>
    <t>Носанов Дмитрий</t>
  </si>
  <si>
    <t>120,1038</t>
  </si>
  <si>
    <t>165,0</t>
  </si>
  <si>
    <t>Кудрявцев Сергей</t>
  </si>
  <si>
    <t>85,6625</t>
  </si>
  <si>
    <t>110,0</t>
  </si>
  <si>
    <t xml:space="preserve">Мастера 40 - 44 </t>
  </si>
  <si>
    <t>Сугак Наталья</t>
  </si>
  <si>
    <t>88,0550</t>
  </si>
  <si>
    <t>Батейщикова Мария</t>
  </si>
  <si>
    <t xml:space="preserve"> </t>
  </si>
  <si>
    <t>280,0</t>
  </si>
  <si>
    <t xml:space="preserve">Сызрань/Самарская область </t>
  </si>
  <si>
    <t>137,30</t>
  </si>
  <si>
    <t>Мастера 40 - 44 (03.10.1978)/40</t>
  </si>
  <si>
    <t>Демьянчук Юрий</t>
  </si>
  <si>
    <t>-</t>
  </si>
  <si>
    <t>ВЕСОВАЯ КАТЕГОРИЯ   140</t>
  </si>
  <si>
    <t>180,0</t>
  </si>
  <si>
    <t>118,70</t>
  </si>
  <si>
    <t>Юноши 18 - 19 (19.11.2000)/18</t>
  </si>
  <si>
    <t>Носанов Дмитрий (+3)</t>
  </si>
  <si>
    <t>ВЕСОВАЯ КАТЕГОРИЯ   125</t>
  </si>
  <si>
    <t xml:space="preserve">Балашов Валерий Атеистович </t>
  </si>
  <si>
    <t>185,0</t>
  </si>
  <si>
    <t>102,10</t>
  </si>
  <si>
    <t>Мастера 50 - 54 (01.11.1965)/53</t>
  </si>
  <si>
    <t>Новлянский Виктор (+3)</t>
  </si>
  <si>
    <t>ВЕСОВАЯ КАТЕГОРИЯ   110</t>
  </si>
  <si>
    <t>132,5</t>
  </si>
  <si>
    <t>170,0</t>
  </si>
  <si>
    <t>150,0</t>
  </si>
  <si>
    <t>220,0</t>
  </si>
  <si>
    <t>210,0</t>
  </si>
  <si>
    <t xml:space="preserve">Графит </t>
  </si>
  <si>
    <t>84,80</t>
  </si>
  <si>
    <t>Открытая (03.10.1985)/33</t>
  </si>
  <si>
    <t>Мельников Владимир (+1)</t>
  </si>
  <si>
    <t xml:space="preserve">Фомин В.П. </t>
  </si>
  <si>
    <t>207,5</t>
  </si>
  <si>
    <t>190,0</t>
  </si>
  <si>
    <t xml:space="preserve">Похвистнево/Самарская область </t>
  </si>
  <si>
    <t xml:space="preserve">Похвистнево </t>
  </si>
  <si>
    <t>73,60</t>
  </si>
  <si>
    <t>Открытая (03.03.1994)/25</t>
  </si>
  <si>
    <t>Шустров Валерий (+2)</t>
  </si>
  <si>
    <t>177,5</t>
  </si>
  <si>
    <t>72,00</t>
  </si>
  <si>
    <t>Юноши 18 - 19 (05.02.2001)/18</t>
  </si>
  <si>
    <t>Кудрявцев Сергей (+3)</t>
  </si>
  <si>
    <t>ВЕСОВАЯ КАТЕГОРИЯ   75</t>
  </si>
  <si>
    <t xml:space="preserve">Мельников Владимир </t>
  </si>
  <si>
    <t>55,0</t>
  </si>
  <si>
    <t>30,0</t>
  </si>
  <si>
    <t>48,00</t>
  </si>
  <si>
    <t>Юноши 0-13 (20.03.2008)/11</t>
  </si>
  <si>
    <t>Павлов Максим</t>
  </si>
  <si>
    <t>105,0</t>
  </si>
  <si>
    <t>95,0</t>
  </si>
  <si>
    <t>67,50</t>
  </si>
  <si>
    <t>Мастера 40 - 44 (07.05.1978)/40</t>
  </si>
  <si>
    <t>Сугак Наталья (+3)</t>
  </si>
  <si>
    <t>90,0</t>
  </si>
  <si>
    <t>65,40</t>
  </si>
  <si>
    <t>Открытая (04.03.1987)/32</t>
  </si>
  <si>
    <t>Батейщикова Мария (+3)</t>
  </si>
  <si>
    <t>Становая тяга</t>
  </si>
  <si>
    <t>Открытый Кубок г.Самары "КУБОК ПОБЕДЫ"
ПРО становая тяга без экипировки
Самара/Самарская область 4 - 5 мая 2019 г.</t>
  </si>
  <si>
    <t>136,7469</t>
  </si>
  <si>
    <t>270,0</t>
  </si>
  <si>
    <t>140</t>
  </si>
  <si>
    <t>115,6850</t>
  </si>
  <si>
    <t>Чичкин Сергей</t>
  </si>
  <si>
    <t>125,9940</t>
  </si>
  <si>
    <t>Чадаев Александр</t>
  </si>
  <si>
    <t>Демьянчук Юрий (+КМС)</t>
  </si>
  <si>
    <t xml:space="preserve">Халилов Гасан </t>
  </si>
  <si>
    <t>232,5</t>
  </si>
  <si>
    <t xml:space="preserve">Ульяновск/Ульяновская область </t>
  </si>
  <si>
    <t>93,50</t>
  </si>
  <si>
    <t>Открытая (18.11.1989)/29</t>
  </si>
  <si>
    <t>Чадаев Александр (+КМС)</t>
  </si>
  <si>
    <t>72,80</t>
  </si>
  <si>
    <t>Открытая (15.07.1992)/26</t>
  </si>
  <si>
    <t>Чичкин Сергей (+КМС)</t>
  </si>
  <si>
    <t>Жим лёжа</t>
  </si>
  <si>
    <t>Открытый Кубок г.Самары "КУБОК ПОБЕДЫ"
ПРО жим лежа в софт экипировке
Самара/Самарская область 4 - 5 мая 2019 г.</t>
  </si>
  <si>
    <t>78,5711</t>
  </si>
  <si>
    <t>Захаров Виктор</t>
  </si>
  <si>
    <t>85,7792</t>
  </si>
  <si>
    <t>60,0</t>
  </si>
  <si>
    <t xml:space="preserve">Мастера 80+ </t>
  </si>
  <si>
    <t>Есин Иван</t>
  </si>
  <si>
    <t>119,0174</t>
  </si>
  <si>
    <t>87,5</t>
  </si>
  <si>
    <t xml:space="preserve">Мастера 75 - 79 </t>
  </si>
  <si>
    <t>Козлов Валентин</t>
  </si>
  <si>
    <t>92,7775</t>
  </si>
  <si>
    <t>147,5</t>
  </si>
  <si>
    <t>103,4085</t>
  </si>
  <si>
    <t>195,0</t>
  </si>
  <si>
    <t>Адамов Владимир</t>
  </si>
  <si>
    <t>106,5440</t>
  </si>
  <si>
    <t>160,0</t>
  </si>
  <si>
    <t>Гугняков Александр</t>
  </si>
  <si>
    <t>86,9369</t>
  </si>
  <si>
    <t>152,5</t>
  </si>
  <si>
    <t xml:space="preserve">Юниоры 20 - 23 </t>
  </si>
  <si>
    <t>Бессараб Алексей</t>
  </si>
  <si>
    <t>91,1625</t>
  </si>
  <si>
    <t>162,5</t>
  </si>
  <si>
    <t>Бобкин Иван</t>
  </si>
  <si>
    <t xml:space="preserve">Юниоры </t>
  </si>
  <si>
    <t>71,9304</t>
  </si>
  <si>
    <t>73,7642</t>
  </si>
  <si>
    <t>80,0</t>
  </si>
  <si>
    <t xml:space="preserve">Юноши 14-15 </t>
  </si>
  <si>
    <t>Головин Иван</t>
  </si>
  <si>
    <t>76,9851</t>
  </si>
  <si>
    <t>137,5</t>
  </si>
  <si>
    <t>49,0850</t>
  </si>
  <si>
    <t>50,0</t>
  </si>
  <si>
    <t>116,20</t>
  </si>
  <si>
    <t>Открытая (25.04.1986)/33</t>
  </si>
  <si>
    <t>Адамов Владимир (+КМС)</t>
  </si>
  <si>
    <t>130,0</t>
  </si>
  <si>
    <t>108,90</t>
  </si>
  <si>
    <t>Открытая (25.07.1981)/37</t>
  </si>
  <si>
    <t>Богданов Алексей (+2)</t>
  </si>
  <si>
    <t>112,5</t>
  </si>
  <si>
    <t>98,30</t>
  </si>
  <si>
    <t>Открытая (15.03.1988)/31</t>
  </si>
  <si>
    <t>Салахов Артем</t>
  </si>
  <si>
    <t xml:space="preserve">Образцов Сергей </t>
  </si>
  <si>
    <t>155,0</t>
  </si>
  <si>
    <t xml:space="preserve">Hardcore </t>
  </si>
  <si>
    <t>98,10</t>
  </si>
  <si>
    <t>Юниоры 20 - 23 (06.11.1997)/21</t>
  </si>
  <si>
    <t>Бессараб Алексей (+1)</t>
  </si>
  <si>
    <t>2</t>
  </si>
  <si>
    <t>167,5</t>
  </si>
  <si>
    <t>97,30</t>
  </si>
  <si>
    <t>Юниоры 20 - 23 (27.02.1996)/23</t>
  </si>
  <si>
    <t>Бобкин Иван (+1)</t>
  </si>
  <si>
    <t>115,0</t>
  </si>
  <si>
    <t>89,40</t>
  </si>
  <si>
    <t>Мастера 40 - 44 (09.10.1976)/42</t>
  </si>
  <si>
    <t>Захаров Виктор (+2)</t>
  </si>
  <si>
    <t>85,0</t>
  </si>
  <si>
    <t>76,70</t>
  </si>
  <si>
    <t>Мастера 75 - 79 (08.08.1943)/75</t>
  </si>
  <si>
    <t>102,5</t>
  </si>
  <si>
    <t>81,20</t>
  </si>
  <si>
    <t>Открытая (09.12.1987)/31</t>
  </si>
  <si>
    <t>Геплюк Александр</t>
  </si>
  <si>
    <t>81,30</t>
  </si>
  <si>
    <t>Юноши 18 - 19 (09.11.1999)/19</t>
  </si>
  <si>
    <t>Костин Андрей</t>
  </si>
  <si>
    <t xml:space="preserve">Койчев Виктор </t>
  </si>
  <si>
    <t>65,0</t>
  </si>
  <si>
    <t>72,25</t>
  </si>
  <si>
    <t>Мастера 80+ (25.12.1938)/80</t>
  </si>
  <si>
    <t xml:space="preserve">Смородин Михаил </t>
  </si>
  <si>
    <t>74,50</t>
  </si>
  <si>
    <t>Открытая (23.01.1988)/31</t>
  </si>
  <si>
    <t>Сандалов Сергей</t>
  </si>
  <si>
    <t>120,0</t>
  </si>
  <si>
    <t>100,0</t>
  </si>
  <si>
    <t>73,00</t>
  </si>
  <si>
    <t>Открытая (17.05.1986)/32</t>
  </si>
  <si>
    <t>Павлов Дмитрий (+2)</t>
  </si>
  <si>
    <t>145,0</t>
  </si>
  <si>
    <t>74,80</t>
  </si>
  <si>
    <t>Открытая (17.05.1974)/44</t>
  </si>
  <si>
    <t>Гугняков Александр (+КМС)</t>
  </si>
  <si>
    <t>65,90</t>
  </si>
  <si>
    <t>Открытая (12.01.1985)/34</t>
  </si>
  <si>
    <t>Ефанов Илья (+2)</t>
  </si>
  <si>
    <t>117,5</t>
  </si>
  <si>
    <t>66,15</t>
  </si>
  <si>
    <t>Открытая (03.02.1994)/25</t>
  </si>
  <si>
    <t>Скрипачев Владимир (+1)</t>
  </si>
  <si>
    <t>77,5</t>
  </si>
  <si>
    <t>75,0</t>
  </si>
  <si>
    <t>62,40</t>
  </si>
  <si>
    <t>Юноши 14-15 (28.12.2003)/15</t>
  </si>
  <si>
    <t>47,5</t>
  </si>
  <si>
    <t>Открытый Кубок г.Самары "КУБОК ПОБЕДЫ"
ПРО жим лежа без экипировки
Самара/Самарская область 4 - 5 мая 2019 г.</t>
  </si>
  <si>
    <t>331,9430</t>
  </si>
  <si>
    <t>390,0</t>
  </si>
  <si>
    <t>449,0035</t>
  </si>
  <si>
    <t>400,0</t>
  </si>
  <si>
    <t xml:space="preserve">Мастера 65 - 69 </t>
  </si>
  <si>
    <t>Зайцев Владимир</t>
  </si>
  <si>
    <t>354,4585</t>
  </si>
  <si>
    <t>557,5</t>
  </si>
  <si>
    <t>Фомин Константин</t>
  </si>
  <si>
    <t>188,8469</t>
  </si>
  <si>
    <t>242,5</t>
  </si>
  <si>
    <t>102,70</t>
  </si>
  <si>
    <t>Мастера 65 - 69 (02.11.1949)/69</t>
  </si>
  <si>
    <t>215,0</t>
  </si>
  <si>
    <t>205,0</t>
  </si>
  <si>
    <t>79,50</t>
  </si>
  <si>
    <t>Открытая (31.12.1989)/29</t>
  </si>
  <si>
    <t>Фомин Константин (+КМС)</t>
  </si>
  <si>
    <t>Сумма</t>
  </si>
  <si>
    <t>Открытый Кубок г.Самары "КУБОК ПОБЕДЫ"
ПРО пауэрлифтинг без экипировки
Самара/Самарская область 4 - 5 мая 2019 г.</t>
  </si>
  <si>
    <t>39,0845</t>
  </si>
  <si>
    <t>Малахов Сергей</t>
  </si>
  <si>
    <t>18,0112</t>
  </si>
  <si>
    <t>22,5</t>
  </si>
  <si>
    <t xml:space="preserve">Черноречье/Самарская область </t>
  </si>
  <si>
    <t>86,20</t>
  </si>
  <si>
    <t>Открытая (20.08.1991)/27</t>
  </si>
  <si>
    <t>20,0</t>
  </si>
  <si>
    <t>Подъем на бицепс</t>
  </si>
  <si>
    <t>Открытый Кубок г.Самары "КУБОК ПОБЕДЫ"
Одиночный подъём штанги на бицепс Профессионалы
Самара/Самарская область 4 - 5 мая 2019 г.</t>
  </si>
  <si>
    <t>71,6319</t>
  </si>
  <si>
    <t>72,5</t>
  </si>
  <si>
    <t>Фомин Валерий</t>
  </si>
  <si>
    <t>65,0475</t>
  </si>
  <si>
    <t>122,5</t>
  </si>
  <si>
    <t>Образцов Сергей</t>
  </si>
  <si>
    <t>115,40</t>
  </si>
  <si>
    <t>Открытая (14.01.1980)/39</t>
  </si>
  <si>
    <t>67,5</t>
  </si>
  <si>
    <t>82,10</t>
  </si>
  <si>
    <t>Мастера 55 - 59 (04.10.1959)/59</t>
  </si>
  <si>
    <t>Жим стоя</t>
  </si>
  <si>
    <t>Открытый Кубок г.Самары "КУБОК ПОБЕДЫ"
Одиночный жим штанги стоя Профессионалы
Самара/Самарская область 4 - 5 мая 2019 г.</t>
  </si>
  <si>
    <t>25,1299</t>
  </si>
  <si>
    <t>2900,0</t>
  </si>
  <si>
    <t>All</t>
  </si>
  <si>
    <t xml:space="preserve">Атлетизм </t>
  </si>
  <si>
    <t>25,6937</t>
  </si>
  <si>
    <t>2500,0</t>
  </si>
  <si>
    <t>25,0</t>
  </si>
  <si>
    <t>ВЕСОВАЯ КАТЕГОРИЯ   All</t>
  </si>
  <si>
    <t>Атлетизм</t>
  </si>
  <si>
    <t>Открытый Кубок г.Самары "КУБОК ПОБЕДЫ"
Русский жим профессионалы 100 кг.
Самара/Самарская область 4 - 5 мая 2019 г.</t>
  </si>
  <si>
    <t>36,5429</t>
  </si>
  <si>
    <t>3150,0</t>
  </si>
  <si>
    <t>42,0</t>
  </si>
  <si>
    <t>Открытый Кубок г.Самары "КУБОК ПОБЕДЫ"
Русский жим профессионалы 75 кг.
Самара/Самарская область 4 - 5 мая 2019 г.</t>
  </si>
  <si>
    <t>17,2099</t>
  </si>
  <si>
    <t>1320,0</t>
  </si>
  <si>
    <t>27,5335</t>
  </si>
  <si>
    <t>2255,0</t>
  </si>
  <si>
    <t>Атапин Евгений</t>
  </si>
  <si>
    <t>44,1431</t>
  </si>
  <si>
    <t>4070,0</t>
  </si>
  <si>
    <t xml:space="preserve">Мастера 45 - 49 </t>
  </si>
  <si>
    <t>Загаринский Александр</t>
  </si>
  <si>
    <t>30,0000</t>
  </si>
  <si>
    <t>2805,0</t>
  </si>
  <si>
    <t>31,8027</t>
  </si>
  <si>
    <t>1870,0</t>
  </si>
  <si>
    <t>Жаротов Данияр</t>
  </si>
  <si>
    <t>10,3651</t>
  </si>
  <si>
    <t>880,0</t>
  </si>
  <si>
    <t>Суздальцев Глеб</t>
  </si>
  <si>
    <t>2475,0</t>
  </si>
  <si>
    <t>37,4197</t>
  </si>
  <si>
    <t>2915,0</t>
  </si>
  <si>
    <t>Загаринский Илья</t>
  </si>
  <si>
    <t>74,0</t>
  </si>
  <si>
    <t>92,20</t>
  </si>
  <si>
    <t>Мастера 45 - 49 (09.09.1971)/47</t>
  </si>
  <si>
    <t>41,0</t>
  </si>
  <si>
    <t>81,90</t>
  </si>
  <si>
    <t>Мастера 40 - 44 (13.11.1977)/41</t>
  </si>
  <si>
    <t>Открытая (08.08.1943)/75</t>
  </si>
  <si>
    <t>3</t>
  </si>
  <si>
    <t>34,0</t>
  </si>
  <si>
    <t>58,80</t>
  </si>
  <si>
    <t>Открытая (02.05.1993)/26</t>
  </si>
  <si>
    <t>51,0</t>
  </si>
  <si>
    <t>82,50</t>
  </si>
  <si>
    <t>Юноши 18 - 19 (11.01.2000)/19</t>
  </si>
  <si>
    <t>84,90</t>
  </si>
  <si>
    <t>Юноши 16 - 17 (29.11.2001)/17</t>
  </si>
  <si>
    <t>53,0</t>
  </si>
  <si>
    <t>77,90</t>
  </si>
  <si>
    <t>Юноши 16 - 17 (08.06.2002)/16</t>
  </si>
  <si>
    <t>Открытый Кубок г.Самары "КУБОК ПОБЕДЫ"
Русский жим профессионалы 55 кг.
Самара/Самарская область 4 - 5 мая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</si>
</sst>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theme="5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49" fontId="43" fillId="0" borderId="25" xfId="0" applyNumberFormat="1" applyFont="1" applyFill="1" applyBorder="1" applyAlignment="1">
      <alignment horizontal="center" vertical="center"/>
    </xf>
    <xf numFmtId="49" fontId="43" fillId="0" borderId="26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43" fillId="0" borderId="27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1" fontId="2" fillId="33" borderId="25" xfId="0" applyNumberFormat="1" applyFont="1" applyFill="1" applyBorder="1" applyAlignment="1">
      <alignment horizontal="center" vertical="center"/>
    </xf>
    <xf numFmtId="1" fontId="2" fillId="33" borderId="26" xfId="0" applyNumberFormat="1" applyFont="1" applyFill="1" applyBorder="1" applyAlignment="1">
      <alignment horizontal="center" vertical="center"/>
    </xf>
    <xf numFmtId="1" fontId="2" fillId="33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="89" zoomScaleNormal="89" zoomScalePageLayoutView="0" workbookViewId="0" topLeftCell="B1">
      <selection activeCell="J18" sqref="J18"/>
    </sheetView>
  </sheetViews>
  <sheetFormatPr defaultColWidth="9.00390625" defaultRowHeight="12.75"/>
  <cols>
    <col min="1" max="1" width="7.375" style="6" bestFit="1" customWidth="1"/>
    <col min="2" max="2" width="22.375" style="6" bestFit="1" customWidth="1"/>
    <col min="3" max="3" width="28.625" style="6" bestFit="1" customWidth="1"/>
    <col min="4" max="4" width="21.375" style="6" bestFit="1" customWidth="1"/>
    <col min="5" max="5" width="10.75390625" style="6" bestFit="1" customWidth="1"/>
    <col min="6" max="6" width="22.75390625" style="6" bestFit="1" customWidth="1"/>
    <col min="7" max="7" width="33.625" style="6" bestFit="1" customWidth="1"/>
    <col min="8" max="8" width="5.00390625" style="7" bestFit="1" customWidth="1"/>
    <col min="9" max="9" width="10.375" style="13" bestFit="1" customWidth="1"/>
    <col min="10" max="10" width="8.875" style="7" bestFit="1" customWidth="1"/>
    <col min="11" max="11" width="9.625" style="7" bestFit="1" customWidth="1"/>
    <col min="12" max="12" width="22.375" style="6" bestFit="1" customWidth="1"/>
    <col min="13" max="16384" width="9.125" style="3" customWidth="1"/>
  </cols>
  <sheetData>
    <row r="1" spans="1:12" s="2" customFormat="1" ht="28.5" customHeight="1">
      <c r="A1" s="21" t="s">
        <v>65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8</v>
      </c>
      <c r="F3" s="32" t="s">
        <v>3</v>
      </c>
      <c r="G3" s="32" t="s">
        <v>6</v>
      </c>
      <c r="H3" s="32" t="s">
        <v>56</v>
      </c>
      <c r="I3" s="32"/>
      <c r="J3" s="32" t="s">
        <v>59</v>
      </c>
      <c r="K3" s="32" t="s">
        <v>2</v>
      </c>
      <c r="L3" s="33" t="s">
        <v>1</v>
      </c>
    </row>
    <row r="4" spans="1:12" s="1" customFormat="1" ht="21" customHeight="1" thickBot="1">
      <c r="A4" s="29"/>
      <c r="B4" s="40"/>
      <c r="C4" s="31"/>
      <c r="D4" s="31"/>
      <c r="E4" s="31"/>
      <c r="F4" s="31"/>
      <c r="G4" s="31"/>
      <c r="H4" s="4" t="s">
        <v>57</v>
      </c>
      <c r="I4" s="8" t="s">
        <v>58</v>
      </c>
      <c r="J4" s="31"/>
      <c r="K4" s="31"/>
      <c r="L4" s="34"/>
    </row>
    <row r="5" spans="1:11" ht="15">
      <c r="A5" s="35" t="s">
        <v>66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2" ht="12.75">
      <c r="A6" s="9" t="s">
        <v>60</v>
      </c>
      <c r="B6" s="9" t="s">
        <v>89</v>
      </c>
      <c r="C6" s="9" t="s">
        <v>68</v>
      </c>
      <c r="D6" s="9" t="s">
        <v>69</v>
      </c>
      <c r="E6" s="9" t="str">
        <f>"0,9498"</f>
        <v>0,9498</v>
      </c>
      <c r="F6" s="9" t="s">
        <v>13</v>
      </c>
      <c r="G6" s="9" t="s">
        <v>14</v>
      </c>
      <c r="H6" s="10" t="s">
        <v>70</v>
      </c>
      <c r="I6" s="11" t="s">
        <v>23</v>
      </c>
      <c r="J6" s="12" t="str">
        <f>"797,5"</f>
        <v>797,5</v>
      </c>
      <c r="K6" s="12" t="str">
        <f>"757,4655"</f>
        <v>757,4655</v>
      </c>
      <c r="L6" s="9" t="s">
        <v>17</v>
      </c>
    </row>
    <row r="7" ht="12.75">
      <c r="B7" s="6" t="s">
        <v>61</v>
      </c>
    </row>
    <row r="8" spans="1:11" ht="15">
      <c r="A8" s="37" t="s">
        <v>71</v>
      </c>
      <c r="B8" s="37"/>
      <c r="C8" s="38"/>
      <c r="D8" s="38"/>
      <c r="E8" s="38"/>
      <c r="F8" s="38"/>
      <c r="G8" s="38"/>
      <c r="H8" s="38"/>
      <c r="I8" s="38"/>
      <c r="J8" s="38"/>
      <c r="K8" s="38"/>
    </row>
    <row r="9" spans="1:12" ht="12.75">
      <c r="A9" s="9" t="s">
        <v>60</v>
      </c>
      <c r="B9" s="9" t="s">
        <v>90</v>
      </c>
      <c r="C9" s="9" t="s">
        <v>73</v>
      </c>
      <c r="D9" s="9" t="s">
        <v>74</v>
      </c>
      <c r="E9" s="9" t="str">
        <f>"0,7333"</f>
        <v>0,7333</v>
      </c>
      <c r="F9" s="9" t="s">
        <v>75</v>
      </c>
      <c r="G9" s="9" t="s">
        <v>76</v>
      </c>
      <c r="H9" s="10" t="s">
        <v>77</v>
      </c>
      <c r="I9" s="11" t="s">
        <v>78</v>
      </c>
      <c r="J9" s="12" t="str">
        <f>"1800,0"</f>
        <v>1800,0</v>
      </c>
      <c r="K9" s="12" t="str">
        <f>"1319,9399"</f>
        <v>1319,9399</v>
      </c>
      <c r="L9" s="9" t="s">
        <v>79</v>
      </c>
    </row>
    <row r="10" ht="12.75">
      <c r="B10" s="6" t="s">
        <v>61</v>
      </c>
    </row>
    <row r="11" spans="2:7" ht="15">
      <c r="B11" s="6" t="s">
        <v>61</v>
      </c>
      <c r="F11" s="14" t="s">
        <v>31</v>
      </c>
      <c r="G11" s="20" t="s">
        <v>91</v>
      </c>
    </row>
    <row r="12" spans="2:7" ht="15">
      <c r="B12" s="6" t="s">
        <v>61</v>
      </c>
      <c r="F12" s="14" t="s">
        <v>32</v>
      </c>
      <c r="G12" s="20" t="s">
        <v>94</v>
      </c>
    </row>
    <row r="13" spans="2:7" ht="15">
      <c r="B13" s="6" t="s">
        <v>61</v>
      </c>
      <c r="F13" s="14" t="s">
        <v>33</v>
      </c>
      <c r="G13" s="20" t="s">
        <v>92</v>
      </c>
    </row>
    <row r="14" spans="2:7" ht="15">
      <c r="B14" s="6" t="s">
        <v>61</v>
      </c>
      <c r="F14" s="14" t="s">
        <v>34</v>
      </c>
      <c r="G14" s="20" t="s">
        <v>93</v>
      </c>
    </row>
    <row r="15" spans="2:6" ht="15">
      <c r="B15" s="6" t="s">
        <v>61</v>
      </c>
      <c r="F15" s="14" t="s">
        <v>34</v>
      </c>
    </row>
    <row r="16" spans="2:7" ht="15">
      <c r="B16" s="6" t="s">
        <v>61</v>
      </c>
      <c r="F16" s="14" t="s">
        <v>35</v>
      </c>
      <c r="G16" s="20" t="s">
        <v>95</v>
      </c>
    </row>
    <row r="17" spans="2:6" ht="15">
      <c r="B17" s="6" t="s">
        <v>61</v>
      </c>
      <c r="F17" s="14"/>
    </row>
    <row r="18" ht="12.75">
      <c r="B18" s="6" t="s">
        <v>61</v>
      </c>
    </row>
    <row r="19" spans="2:4" ht="18">
      <c r="B19" s="6" t="s">
        <v>61</v>
      </c>
      <c r="C19" s="15" t="s">
        <v>36</v>
      </c>
      <c r="D19" s="15"/>
    </row>
    <row r="20" spans="2:4" ht="15">
      <c r="B20" s="6" t="s">
        <v>61</v>
      </c>
      <c r="C20" s="16" t="s">
        <v>80</v>
      </c>
      <c r="D20" s="16"/>
    </row>
    <row r="21" spans="2:4" ht="14.25">
      <c r="B21" s="6" t="s">
        <v>61</v>
      </c>
      <c r="C21" s="17"/>
      <c r="D21" s="17" t="s">
        <v>52</v>
      </c>
    </row>
    <row r="22" spans="2:7" ht="15">
      <c r="B22" s="6" t="s">
        <v>61</v>
      </c>
      <c r="C22" s="5" t="s">
        <v>39</v>
      </c>
      <c r="D22" s="5" t="s">
        <v>40</v>
      </c>
      <c r="E22" s="5" t="s">
        <v>41</v>
      </c>
      <c r="F22" s="5" t="s">
        <v>42</v>
      </c>
      <c r="G22" s="5" t="s">
        <v>43</v>
      </c>
    </row>
    <row r="23" spans="2:7" ht="12.75">
      <c r="B23" s="6" t="s">
        <v>61</v>
      </c>
      <c r="C23" s="6" t="s">
        <v>67</v>
      </c>
      <c r="D23" s="6" t="s">
        <v>52</v>
      </c>
      <c r="E23" s="7" t="s">
        <v>81</v>
      </c>
      <c r="F23" s="7" t="s">
        <v>82</v>
      </c>
      <c r="G23" s="7" t="s">
        <v>83</v>
      </c>
    </row>
    <row r="24" ht="12.75">
      <c r="B24" s="6" t="s">
        <v>61</v>
      </c>
    </row>
    <row r="25" ht="12.75">
      <c r="B25" s="6" t="s">
        <v>61</v>
      </c>
    </row>
    <row r="26" spans="2:4" ht="15">
      <c r="B26" s="6" t="s">
        <v>61</v>
      </c>
      <c r="C26" s="16" t="s">
        <v>37</v>
      </c>
      <c r="D26" s="16"/>
    </row>
    <row r="27" spans="2:4" ht="14.25">
      <c r="B27" s="6" t="s">
        <v>61</v>
      </c>
      <c r="C27" s="17"/>
      <c r="D27" s="17" t="s">
        <v>84</v>
      </c>
    </row>
    <row r="28" spans="2:7" ht="15">
      <c r="B28" s="6" t="s">
        <v>61</v>
      </c>
      <c r="C28" s="5" t="s">
        <v>39</v>
      </c>
      <c r="D28" s="5" t="s">
        <v>40</v>
      </c>
      <c r="E28" s="5" t="s">
        <v>41</v>
      </c>
      <c r="F28" s="5" t="s">
        <v>42</v>
      </c>
      <c r="G28" s="5" t="s">
        <v>43</v>
      </c>
    </row>
    <row r="29" spans="2:7" ht="12.75">
      <c r="B29" s="6" t="s">
        <v>61</v>
      </c>
      <c r="C29" s="6" t="s">
        <v>72</v>
      </c>
      <c r="D29" s="6" t="s">
        <v>85</v>
      </c>
      <c r="E29" s="7" t="s">
        <v>86</v>
      </c>
      <c r="F29" s="7" t="s">
        <v>87</v>
      </c>
      <c r="G29" s="7" t="s">
        <v>88</v>
      </c>
    </row>
    <row r="30" ht="12.75">
      <c r="B30" s="6" t="s">
        <v>61</v>
      </c>
    </row>
  </sheetData>
  <sheetProtection/>
  <mergeCells count="14">
    <mergeCell ref="A5:K5"/>
    <mergeCell ref="A8:K8"/>
    <mergeCell ref="B3:B4"/>
    <mergeCell ref="A1:L2"/>
    <mergeCell ref="A3:A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7.375" style="6" bestFit="1" customWidth="1"/>
    <col min="2" max="2" width="16.00390625" style="6" bestFit="1" customWidth="1"/>
    <col min="3" max="3" width="28.37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6.00390625" style="6" bestFit="1" customWidth="1"/>
    <col min="8" max="8" width="5.625" style="7" bestFit="1" customWidth="1"/>
    <col min="9" max="9" width="10.375" style="13" bestFit="1" customWidth="1"/>
    <col min="10" max="10" width="8.875" style="7" bestFit="1" customWidth="1"/>
    <col min="11" max="11" width="7.625" style="7" bestFit="1" customWidth="1"/>
    <col min="12" max="12" width="28.125" style="6" bestFit="1" customWidth="1"/>
    <col min="13" max="16384" width="9.125" style="3" customWidth="1"/>
  </cols>
  <sheetData>
    <row r="1" spans="1:12" s="2" customFormat="1" ht="28.5" customHeight="1">
      <c r="A1" s="21" t="s">
        <v>365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364</v>
      </c>
      <c r="F3" s="32" t="s">
        <v>3</v>
      </c>
      <c r="G3" s="32" t="s">
        <v>6</v>
      </c>
      <c r="H3" s="32" t="s">
        <v>56</v>
      </c>
      <c r="I3" s="32"/>
      <c r="J3" s="32" t="s">
        <v>59</v>
      </c>
      <c r="K3" s="32" t="s">
        <v>2</v>
      </c>
      <c r="L3" s="33" t="s">
        <v>1</v>
      </c>
    </row>
    <row r="4" spans="1:12" s="1" customFormat="1" ht="21" customHeight="1" thickBot="1">
      <c r="A4" s="29"/>
      <c r="B4" s="40"/>
      <c r="C4" s="31"/>
      <c r="D4" s="31"/>
      <c r="E4" s="31"/>
      <c r="F4" s="31"/>
      <c r="G4" s="31"/>
      <c r="H4" s="18" t="s">
        <v>57</v>
      </c>
      <c r="I4" s="8" t="s">
        <v>58</v>
      </c>
      <c r="J4" s="31"/>
      <c r="K4" s="31"/>
      <c r="L4" s="34"/>
    </row>
    <row r="5" spans="1:11" ht="15">
      <c r="A5" s="35" t="s">
        <v>363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2" ht="12.75">
      <c r="A6" s="45" t="s">
        <v>60</v>
      </c>
      <c r="B6" s="45" t="s">
        <v>236</v>
      </c>
      <c r="C6" s="45" t="s">
        <v>267</v>
      </c>
      <c r="D6" s="45" t="s">
        <v>266</v>
      </c>
      <c r="E6" s="45" t="str">
        <f>"1,0000"</f>
        <v>1,0000</v>
      </c>
      <c r="F6" s="45" t="s">
        <v>13</v>
      </c>
      <c r="G6" s="45" t="s">
        <v>14</v>
      </c>
      <c r="H6" s="47" t="s">
        <v>292</v>
      </c>
      <c r="I6" s="55" t="s">
        <v>362</v>
      </c>
      <c r="J6" s="46" t="str">
        <f>"2500,0"</f>
        <v>2500,0</v>
      </c>
      <c r="K6" s="46" t="str">
        <f>"25,6937"</f>
        <v>25,6937</v>
      </c>
      <c r="L6" s="45" t="s">
        <v>24</v>
      </c>
    </row>
    <row r="7" spans="1:12" ht="12.75">
      <c r="A7" s="42" t="s">
        <v>60</v>
      </c>
      <c r="B7" s="42" t="s">
        <v>348</v>
      </c>
      <c r="C7" s="42" t="s">
        <v>350</v>
      </c>
      <c r="D7" s="42" t="s">
        <v>349</v>
      </c>
      <c r="E7" s="42" t="str">
        <f>"1,0000"</f>
        <v>1,0000</v>
      </c>
      <c r="F7" s="42" t="s">
        <v>260</v>
      </c>
      <c r="G7" s="42" t="s">
        <v>14</v>
      </c>
      <c r="H7" s="44" t="s">
        <v>292</v>
      </c>
      <c r="I7" s="54" t="s">
        <v>23</v>
      </c>
      <c r="J7" s="43" t="str">
        <f>"2900,0"</f>
        <v>2900,0</v>
      </c>
      <c r="K7" s="43" t="str">
        <f>"25,1299"</f>
        <v>25,1299</v>
      </c>
      <c r="L7" s="42" t="s">
        <v>148</v>
      </c>
    </row>
    <row r="8" ht="12.75">
      <c r="B8" s="6" t="s">
        <v>61</v>
      </c>
    </row>
    <row r="9" spans="2:7" ht="15">
      <c r="B9" s="6" t="s">
        <v>61</v>
      </c>
      <c r="F9" s="14" t="s">
        <v>31</v>
      </c>
      <c r="G9" s="20" t="s">
        <v>91</v>
      </c>
    </row>
    <row r="10" spans="2:7" ht="15">
      <c r="B10" s="6" t="s">
        <v>61</v>
      </c>
      <c r="F10" s="14" t="s">
        <v>32</v>
      </c>
      <c r="G10" s="20" t="s">
        <v>94</v>
      </c>
    </row>
    <row r="11" spans="2:7" ht="15">
      <c r="B11" s="6" t="s">
        <v>61</v>
      </c>
      <c r="F11" s="14" t="s">
        <v>33</v>
      </c>
      <c r="G11" s="20" t="s">
        <v>92</v>
      </c>
    </row>
    <row r="12" spans="2:7" ht="15">
      <c r="B12" s="6" t="s">
        <v>61</v>
      </c>
      <c r="F12" s="14" t="s">
        <v>34</v>
      </c>
      <c r="G12" s="20" t="s">
        <v>94</v>
      </c>
    </row>
    <row r="13" spans="2:6" ht="15">
      <c r="B13" s="6" t="s">
        <v>61</v>
      </c>
      <c r="F13" s="14" t="s">
        <v>34</v>
      </c>
    </row>
    <row r="14" spans="2:7" ht="15">
      <c r="B14" s="6" t="s">
        <v>61</v>
      </c>
      <c r="F14" s="14" t="s">
        <v>35</v>
      </c>
      <c r="G14" s="20" t="s">
        <v>95</v>
      </c>
    </row>
    <row r="15" spans="2:6" ht="15">
      <c r="B15" s="6" t="s">
        <v>61</v>
      </c>
      <c r="F15" s="14"/>
    </row>
    <row r="16" ht="12.75">
      <c r="B16" s="6" t="s">
        <v>61</v>
      </c>
    </row>
    <row r="17" spans="2:7" s="3" customFormat="1" ht="18">
      <c r="B17" s="6" t="s">
        <v>61</v>
      </c>
      <c r="C17" s="15" t="s">
        <v>36</v>
      </c>
      <c r="D17" s="15"/>
      <c r="E17" s="6"/>
      <c r="F17" s="6"/>
      <c r="G17" s="6"/>
    </row>
    <row r="18" spans="2:7" s="3" customFormat="1" ht="15">
      <c r="B18" s="6" t="s">
        <v>61</v>
      </c>
      <c r="C18" s="19" t="s">
        <v>37</v>
      </c>
      <c r="D18" s="19"/>
      <c r="E18" s="6"/>
      <c r="F18" s="6"/>
      <c r="G18" s="6"/>
    </row>
    <row r="19" spans="2:7" s="3" customFormat="1" ht="14.25">
      <c r="B19" s="6" t="s">
        <v>61</v>
      </c>
      <c r="C19" s="17"/>
      <c r="D19" s="17" t="s">
        <v>237</v>
      </c>
      <c r="E19" s="6"/>
      <c r="F19" s="6"/>
      <c r="G19" s="6"/>
    </row>
    <row r="20" spans="2:7" s="3" customFormat="1" ht="15">
      <c r="B20" s="6" t="s">
        <v>61</v>
      </c>
      <c r="C20" s="5" t="s">
        <v>39</v>
      </c>
      <c r="D20" s="5" t="s">
        <v>40</v>
      </c>
      <c r="E20" s="5" t="s">
        <v>41</v>
      </c>
      <c r="F20" s="5" t="s">
        <v>42</v>
      </c>
      <c r="G20" s="5" t="s">
        <v>359</v>
      </c>
    </row>
    <row r="21" spans="2:7" s="3" customFormat="1" ht="12.75">
      <c r="B21" s="6" t="s">
        <v>61</v>
      </c>
      <c r="C21" s="6" t="s">
        <v>236</v>
      </c>
      <c r="D21" s="6" t="s">
        <v>232</v>
      </c>
      <c r="E21" s="7" t="s">
        <v>358</v>
      </c>
      <c r="F21" s="7" t="s">
        <v>361</v>
      </c>
      <c r="G21" s="7" t="s">
        <v>360</v>
      </c>
    </row>
    <row r="22" spans="2:7" s="3" customFormat="1" ht="12.75">
      <c r="B22" s="6" t="s">
        <v>61</v>
      </c>
      <c r="C22" s="6"/>
      <c r="D22" s="6"/>
      <c r="E22" s="6"/>
      <c r="F22" s="6"/>
      <c r="G22" s="6"/>
    </row>
    <row r="23" spans="2:7" s="3" customFormat="1" ht="14.25">
      <c r="B23" s="6" t="s">
        <v>61</v>
      </c>
      <c r="C23" s="17"/>
      <c r="D23" s="17" t="s">
        <v>52</v>
      </c>
      <c r="E23" s="6"/>
      <c r="F23" s="6"/>
      <c r="G23" s="6"/>
    </row>
    <row r="24" spans="2:7" s="3" customFormat="1" ht="15">
      <c r="B24" s="6" t="s">
        <v>61</v>
      </c>
      <c r="C24" s="5" t="s">
        <v>39</v>
      </c>
      <c r="D24" s="5" t="s">
        <v>40</v>
      </c>
      <c r="E24" s="5" t="s">
        <v>41</v>
      </c>
      <c r="F24" s="5" t="s">
        <v>42</v>
      </c>
      <c r="G24" s="5" t="s">
        <v>359</v>
      </c>
    </row>
    <row r="25" spans="2:7" s="3" customFormat="1" ht="12.75">
      <c r="B25" s="6" t="s">
        <v>61</v>
      </c>
      <c r="C25" s="6" t="s">
        <v>348</v>
      </c>
      <c r="D25" s="6" t="s">
        <v>52</v>
      </c>
      <c r="E25" s="7" t="s">
        <v>358</v>
      </c>
      <c r="F25" s="7" t="s">
        <v>357</v>
      </c>
      <c r="G25" s="7" t="s">
        <v>356</v>
      </c>
    </row>
    <row r="26" spans="2:7" s="3" customFormat="1" ht="12.75">
      <c r="B26" s="6" t="s">
        <v>61</v>
      </c>
      <c r="C26" s="6"/>
      <c r="D26" s="6"/>
      <c r="E26" s="6"/>
      <c r="F26" s="6"/>
      <c r="G26" s="6"/>
    </row>
  </sheetData>
  <sheetProtection/>
  <mergeCells count="13"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7.375" style="6" bestFit="1" customWidth="1"/>
    <col min="2" max="2" width="15.25390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875" style="6" bestFit="1" customWidth="1"/>
    <col min="8" max="8" width="5.00390625" style="7" bestFit="1" customWidth="1"/>
    <col min="9" max="9" width="10.375" style="13" bestFit="1" customWidth="1"/>
    <col min="10" max="10" width="8.875" style="7" bestFit="1" customWidth="1"/>
    <col min="11" max="11" width="7.625" style="7" bestFit="1" customWidth="1"/>
    <col min="12" max="12" width="8.875" style="6" bestFit="1" customWidth="1"/>
    <col min="13" max="16384" width="9.125" style="3" customWidth="1"/>
  </cols>
  <sheetData>
    <row r="1" spans="1:12" s="2" customFormat="1" ht="28.5" customHeight="1">
      <c r="A1" s="21" t="s">
        <v>369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364</v>
      </c>
      <c r="F3" s="32" t="s">
        <v>3</v>
      </c>
      <c r="G3" s="32" t="s">
        <v>6</v>
      </c>
      <c r="H3" s="32" t="s">
        <v>56</v>
      </c>
      <c r="I3" s="32"/>
      <c r="J3" s="32" t="s">
        <v>59</v>
      </c>
      <c r="K3" s="32" t="s">
        <v>2</v>
      </c>
      <c r="L3" s="33" t="s">
        <v>1</v>
      </c>
    </row>
    <row r="4" spans="1:12" s="1" customFormat="1" ht="21" customHeight="1" thickBot="1">
      <c r="A4" s="29"/>
      <c r="B4" s="40"/>
      <c r="C4" s="31"/>
      <c r="D4" s="31"/>
      <c r="E4" s="31"/>
      <c r="F4" s="31"/>
      <c r="G4" s="31"/>
      <c r="H4" s="18" t="s">
        <v>57</v>
      </c>
      <c r="I4" s="8" t="s">
        <v>58</v>
      </c>
      <c r="J4" s="31"/>
      <c r="K4" s="31"/>
      <c r="L4" s="34"/>
    </row>
    <row r="5" spans="1:11" ht="15">
      <c r="A5" s="35" t="s">
        <v>363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2" ht="12.75">
      <c r="A6" s="9" t="s">
        <v>60</v>
      </c>
      <c r="B6" s="9" t="s">
        <v>334</v>
      </c>
      <c r="C6" s="9" t="s">
        <v>339</v>
      </c>
      <c r="D6" s="9" t="s">
        <v>338</v>
      </c>
      <c r="E6" s="9" t="str">
        <f>"1,0000"</f>
        <v>1,0000</v>
      </c>
      <c r="F6" s="9" t="s">
        <v>75</v>
      </c>
      <c r="G6" s="9" t="s">
        <v>337</v>
      </c>
      <c r="H6" s="10" t="s">
        <v>308</v>
      </c>
      <c r="I6" s="11" t="s">
        <v>368</v>
      </c>
      <c r="J6" s="12" t="str">
        <f>"3150,0"</f>
        <v>3150,0</v>
      </c>
      <c r="K6" s="12" t="str">
        <f>"36,5429"</f>
        <v>36,5429</v>
      </c>
      <c r="L6" s="9" t="s">
        <v>135</v>
      </c>
    </row>
    <row r="7" ht="12.75">
      <c r="B7" s="6" t="s">
        <v>61</v>
      </c>
    </row>
    <row r="8" spans="2:7" ht="15">
      <c r="B8" s="6" t="s">
        <v>61</v>
      </c>
      <c r="F8" s="14" t="s">
        <v>31</v>
      </c>
      <c r="G8" s="20" t="s">
        <v>91</v>
      </c>
    </row>
    <row r="9" spans="2:7" ht="15">
      <c r="B9" s="6" t="s">
        <v>61</v>
      </c>
      <c r="F9" s="14" t="s">
        <v>32</v>
      </c>
      <c r="G9" s="20" t="s">
        <v>94</v>
      </c>
    </row>
    <row r="10" spans="2:7" ht="15">
      <c r="B10" s="6" t="s">
        <v>61</v>
      </c>
      <c r="F10" s="14" t="s">
        <v>33</v>
      </c>
      <c r="G10" s="20" t="s">
        <v>92</v>
      </c>
    </row>
    <row r="11" spans="2:7" ht="15">
      <c r="B11" s="6" t="s">
        <v>61</v>
      </c>
      <c r="F11" s="14" t="s">
        <v>34</v>
      </c>
      <c r="G11" s="20" t="s">
        <v>93</v>
      </c>
    </row>
    <row r="12" spans="2:6" ht="15">
      <c r="B12" s="6" t="s">
        <v>61</v>
      </c>
      <c r="F12" s="14" t="s">
        <v>34</v>
      </c>
    </row>
    <row r="13" spans="2:7" ht="15">
      <c r="B13" s="6" t="s">
        <v>61</v>
      </c>
      <c r="F13" s="14" t="s">
        <v>35</v>
      </c>
      <c r="G13" s="20" t="s">
        <v>95</v>
      </c>
    </row>
    <row r="14" spans="2:6" ht="15">
      <c r="B14" s="6" t="s">
        <v>61</v>
      </c>
      <c r="F14" s="14"/>
    </row>
    <row r="15" ht="12.75">
      <c r="B15" s="6" t="s">
        <v>61</v>
      </c>
    </row>
    <row r="16" spans="2:4" ht="18">
      <c r="B16" s="6" t="s">
        <v>61</v>
      </c>
      <c r="C16" s="15" t="s">
        <v>36</v>
      </c>
      <c r="D16" s="15"/>
    </row>
    <row r="17" spans="2:7" s="3" customFormat="1" ht="15">
      <c r="B17" s="6" t="s">
        <v>61</v>
      </c>
      <c r="C17" s="19" t="s">
        <v>37</v>
      </c>
      <c r="D17" s="19"/>
      <c r="E17" s="6"/>
      <c r="F17" s="6"/>
      <c r="G17" s="6"/>
    </row>
    <row r="18" spans="2:7" s="3" customFormat="1" ht="14.25">
      <c r="B18" s="6" t="s">
        <v>61</v>
      </c>
      <c r="C18" s="17"/>
      <c r="D18" s="17" t="s">
        <v>52</v>
      </c>
      <c r="E18" s="6"/>
      <c r="F18" s="6"/>
      <c r="G18" s="6"/>
    </row>
    <row r="19" spans="2:7" s="3" customFormat="1" ht="15">
      <c r="B19" s="6" t="s">
        <v>61</v>
      </c>
      <c r="C19" s="5" t="s">
        <v>39</v>
      </c>
      <c r="D19" s="5" t="s">
        <v>40</v>
      </c>
      <c r="E19" s="5" t="s">
        <v>41</v>
      </c>
      <c r="F19" s="5" t="s">
        <v>42</v>
      </c>
      <c r="G19" s="5" t="s">
        <v>359</v>
      </c>
    </row>
    <row r="20" spans="2:7" s="3" customFormat="1" ht="12.75">
      <c r="B20" s="6" t="s">
        <v>61</v>
      </c>
      <c r="C20" s="6" t="s">
        <v>334</v>
      </c>
      <c r="D20" s="6" t="s">
        <v>52</v>
      </c>
      <c r="E20" s="7" t="s">
        <v>358</v>
      </c>
      <c r="F20" s="7" t="s">
        <v>367</v>
      </c>
      <c r="G20" s="7" t="s">
        <v>366</v>
      </c>
    </row>
    <row r="21" spans="2:7" s="3" customFormat="1" ht="12.75">
      <c r="B21" s="6" t="s">
        <v>61</v>
      </c>
      <c r="C21" s="6"/>
      <c r="D21" s="6"/>
      <c r="E21" s="6"/>
      <c r="F21" s="6"/>
      <c r="G21" s="6"/>
    </row>
  </sheetData>
  <sheetProtection/>
  <mergeCells count="13"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G21" sqref="G21"/>
    </sheetView>
  </sheetViews>
  <sheetFormatPr defaultColWidth="9.00390625" defaultRowHeight="12.75"/>
  <cols>
    <col min="1" max="1" width="7.375" style="6" bestFit="1" customWidth="1"/>
    <col min="2" max="2" width="22.00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30.125" style="6" bestFit="1" customWidth="1"/>
    <col min="8" max="8" width="5.00390625" style="7" bestFit="1" customWidth="1"/>
    <col min="9" max="9" width="10.375" style="13" bestFit="1" customWidth="1"/>
    <col min="10" max="10" width="8.875" style="7" bestFit="1" customWidth="1"/>
    <col min="11" max="11" width="7.625" style="7" bestFit="1" customWidth="1"/>
    <col min="12" max="12" width="16.625" style="6" bestFit="1" customWidth="1"/>
    <col min="13" max="16384" width="9.125" style="3" customWidth="1"/>
  </cols>
  <sheetData>
    <row r="1" spans="1:12" s="2" customFormat="1" ht="28.5" customHeight="1">
      <c r="A1" s="21" t="s">
        <v>410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364</v>
      </c>
      <c r="F3" s="32" t="s">
        <v>3</v>
      </c>
      <c r="G3" s="32" t="s">
        <v>6</v>
      </c>
      <c r="H3" s="32" t="s">
        <v>56</v>
      </c>
      <c r="I3" s="32"/>
      <c r="J3" s="32" t="s">
        <v>59</v>
      </c>
      <c r="K3" s="32" t="s">
        <v>2</v>
      </c>
      <c r="L3" s="33" t="s">
        <v>1</v>
      </c>
    </row>
    <row r="4" spans="1:12" s="1" customFormat="1" ht="21" customHeight="1" thickBot="1">
      <c r="A4" s="29"/>
      <c r="B4" s="40"/>
      <c r="C4" s="31"/>
      <c r="D4" s="31"/>
      <c r="E4" s="31"/>
      <c r="F4" s="31"/>
      <c r="G4" s="31"/>
      <c r="H4" s="18" t="s">
        <v>57</v>
      </c>
      <c r="I4" s="8" t="s">
        <v>58</v>
      </c>
      <c r="J4" s="31"/>
      <c r="K4" s="31"/>
      <c r="L4" s="34"/>
    </row>
    <row r="5" spans="1:11" ht="15">
      <c r="A5" s="35" t="s">
        <v>363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2" ht="12.75">
      <c r="A6" s="45" t="s">
        <v>60</v>
      </c>
      <c r="B6" s="45" t="s">
        <v>390</v>
      </c>
      <c r="C6" s="45" t="s">
        <v>409</v>
      </c>
      <c r="D6" s="45" t="s">
        <v>408</v>
      </c>
      <c r="E6" s="45" t="str">
        <f>"1,0000"</f>
        <v>1,0000</v>
      </c>
      <c r="F6" s="45" t="s">
        <v>260</v>
      </c>
      <c r="G6" s="45" t="s">
        <v>14</v>
      </c>
      <c r="H6" s="47" t="s">
        <v>177</v>
      </c>
      <c r="I6" s="55" t="s">
        <v>407</v>
      </c>
      <c r="J6" s="46" t="str">
        <f>"2915,0"</f>
        <v>2915,0</v>
      </c>
      <c r="K6" s="46" t="str">
        <f>"37,4197"</f>
        <v>37,4197</v>
      </c>
      <c r="L6" s="45" t="s">
        <v>258</v>
      </c>
    </row>
    <row r="7" spans="1:12" ht="12.75">
      <c r="A7" s="50" t="s">
        <v>264</v>
      </c>
      <c r="B7" s="50" t="s">
        <v>386</v>
      </c>
      <c r="C7" s="50" t="s">
        <v>406</v>
      </c>
      <c r="D7" s="50" t="s">
        <v>405</v>
      </c>
      <c r="E7" s="50" t="str">
        <f>"1,0000"</f>
        <v>1,0000</v>
      </c>
      <c r="F7" s="50" t="s">
        <v>260</v>
      </c>
      <c r="G7" s="50" t="s">
        <v>14</v>
      </c>
      <c r="H7" s="53" t="s">
        <v>177</v>
      </c>
      <c r="I7" s="56" t="s">
        <v>16</v>
      </c>
      <c r="J7" s="51" t="str">
        <f>"880,0"</f>
        <v>880,0</v>
      </c>
      <c r="K7" s="51" t="str">
        <f>"10,3651"</f>
        <v>10,3651</v>
      </c>
      <c r="L7" s="50" t="s">
        <v>258</v>
      </c>
    </row>
    <row r="8" spans="1:12" ht="12.75">
      <c r="A8" s="50" t="s">
        <v>60</v>
      </c>
      <c r="B8" s="50" t="s">
        <v>378</v>
      </c>
      <c r="C8" s="50" t="s">
        <v>404</v>
      </c>
      <c r="D8" s="50" t="s">
        <v>403</v>
      </c>
      <c r="E8" s="50" t="str">
        <f>"1,0000"</f>
        <v>1,0000</v>
      </c>
      <c r="F8" s="50" t="s">
        <v>260</v>
      </c>
      <c r="G8" s="50" t="s">
        <v>14</v>
      </c>
      <c r="H8" s="53" t="s">
        <v>177</v>
      </c>
      <c r="I8" s="56" t="s">
        <v>77</v>
      </c>
      <c r="J8" s="51" t="str">
        <f>"2475,0"</f>
        <v>2475,0</v>
      </c>
      <c r="K8" s="51" t="str">
        <f>"30,0000"</f>
        <v>30,0000</v>
      </c>
      <c r="L8" s="50" t="s">
        <v>258</v>
      </c>
    </row>
    <row r="9" spans="1:12" ht="12.75">
      <c r="A9" s="50" t="s">
        <v>60</v>
      </c>
      <c r="B9" s="50" t="s">
        <v>199</v>
      </c>
      <c r="C9" s="50" t="s">
        <v>205</v>
      </c>
      <c r="D9" s="50" t="s">
        <v>204</v>
      </c>
      <c r="E9" s="50" t="str">
        <f>"1,0000"</f>
        <v>1,0000</v>
      </c>
      <c r="F9" s="50" t="s">
        <v>75</v>
      </c>
      <c r="G9" s="50" t="s">
        <v>203</v>
      </c>
      <c r="H9" s="53" t="s">
        <v>177</v>
      </c>
      <c r="I9" s="56" t="s">
        <v>402</v>
      </c>
      <c r="J9" s="51" t="str">
        <f>"2805,0"</f>
        <v>2805,0</v>
      </c>
      <c r="K9" s="51" t="str">
        <f>"30,0000"</f>
        <v>30,0000</v>
      </c>
      <c r="L9" s="50" t="s">
        <v>201</v>
      </c>
    </row>
    <row r="10" spans="1:12" ht="12.75">
      <c r="A10" s="50" t="s">
        <v>264</v>
      </c>
      <c r="B10" s="50" t="s">
        <v>383</v>
      </c>
      <c r="C10" s="50" t="s">
        <v>401</v>
      </c>
      <c r="D10" s="50" t="s">
        <v>400</v>
      </c>
      <c r="E10" s="50" t="str">
        <f>"1,0000"</f>
        <v>1,0000</v>
      </c>
      <c r="F10" s="50" t="s">
        <v>260</v>
      </c>
      <c r="G10" s="50" t="s">
        <v>14</v>
      </c>
      <c r="H10" s="53" t="s">
        <v>177</v>
      </c>
      <c r="I10" s="56" t="s">
        <v>399</v>
      </c>
      <c r="J10" s="51" t="str">
        <f>"1870,0"</f>
        <v>1870,0</v>
      </c>
      <c r="K10" s="51" t="str">
        <f>"31,8027"</f>
        <v>31,8027</v>
      </c>
      <c r="L10" s="50" t="s">
        <v>258</v>
      </c>
    </row>
    <row r="11" spans="1:12" ht="12.75">
      <c r="A11" s="50" t="s">
        <v>398</v>
      </c>
      <c r="B11" s="50" t="s">
        <v>221</v>
      </c>
      <c r="C11" s="50" t="s">
        <v>397</v>
      </c>
      <c r="D11" s="50" t="s">
        <v>274</v>
      </c>
      <c r="E11" s="50" t="str">
        <f>"1,0000"</f>
        <v>1,0000</v>
      </c>
      <c r="F11" s="50" t="s">
        <v>75</v>
      </c>
      <c r="G11" s="50" t="s">
        <v>14</v>
      </c>
      <c r="H11" s="53" t="s">
        <v>177</v>
      </c>
      <c r="I11" s="56" t="s">
        <v>30</v>
      </c>
      <c r="J11" s="51" t="str">
        <f>"1320,0"</f>
        <v>1320,0</v>
      </c>
      <c r="K11" s="51" t="str">
        <f>"17,2099"</f>
        <v>17,2099</v>
      </c>
      <c r="L11" s="50" t="s">
        <v>135</v>
      </c>
    </row>
    <row r="12" spans="1:12" ht="12.75">
      <c r="A12" s="50" t="s">
        <v>60</v>
      </c>
      <c r="B12" s="50" t="s">
        <v>374</v>
      </c>
      <c r="C12" s="50" t="s">
        <v>396</v>
      </c>
      <c r="D12" s="50" t="s">
        <v>395</v>
      </c>
      <c r="E12" s="50" t="str">
        <f>"1,0000"</f>
        <v>1,0000</v>
      </c>
      <c r="F12" s="50" t="s">
        <v>260</v>
      </c>
      <c r="G12" s="50" t="s">
        <v>14</v>
      </c>
      <c r="H12" s="53" t="s">
        <v>177</v>
      </c>
      <c r="I12" s="56" t="s">
        <v>394</v>
      </c>
      <c r="J12" s="51" t="str">
        <f>"2255,0"</f>
        <v>2255,0</v>
      </c>
      <c r="K12" s="51" t="str">
        <f>"27,5335"</f>
        <v>27,5335</v>
      </c>
      <c r="L12" s="50" t="s">
        <v>258</v>
      </c>
    </row>
    <row r="13" spans="1:12" ht="12.75">
      <c r="A13" s="50" t="s">
        <v>60</v>
      </c>
      <c r="B13" s="50" t="s">
        <v>378</v>
      </c>
      <c r="C13" s="50" t="s">
        <v>393</v>
      </c>
      <c r="D13" s="50" t="s">
        <v>392</v>
      </c>
      <c r="E13" s="50" t="str">
        <f>"1,0000"</f>
        <v>1,0000</v>
      </c>
      <c r="F13" s="50" t="s">
        <v>260</v>
      </c>
      <c r="G13" s="50" t="s">
        <v>14</v>
      </c>
      <c r="H13" s="53" t="s">
        <v>177</v>
      </c>
      <c r="I13" s="56" t="s">
        <v>391</v>
      </c>
      <c r="J13" s="51" t="str">
        <f>"4070,0"</f>
        <v>4070,0</v>
      </c>
      <c r="K13" s="51" t="str">
        <f>"44,1431"</f>
        <v>44,1431</v>
      </c>
      <c r="L13" s="50" t="s">
        <v>258</v>
      </c>
    </row>
    <row r="14" spans="1:12" ht="12.75">
      <c r="A14" s="42" t="s">
        <v>60</v>
      </c>
      <c r="B14" s="42" t="s">
        <v>221</v>
      </c>
      <c r="C14" s="42" t="s">
        <v>275</v>
      </c>
      <c r="D14" s="42" t="s">
        <v>274</v>
      </c>
      <c r="E14" s="42" t="str">
        <f>"1,0000"</f>
        <v>1,0000</v>
      </c>
      <c r="F14" s="42" t="s">
        <v>75</v>
      </c>
      <c r="G14" s="42" t="s">
        <v>14</v>
      </c>
      <c r="H14" s="44" t="s">
        <v>177</v>
      </c>
      <c r="I14" s="54" t="s">
        <v>30</v>
      </c>
      <c r="J14" s="43" t="str">
        <f>"1320,0"</f>
        <v>1320,0</v>
      </c>
      <c r="K14" s="43" t="str">
        <f>"17,2099"</f>
        <v>17,2099</v>
      </c>
      <c r="L14" s="42" t="s">
        <v>135</v>
      </c>
    </row>
    <row r="15" ht="12.75">
      <c r="B15" s="6" t="s">
        <v>61</v>
      </c>
    </row>
    <row r="16" spans="2:7" ht="15">
      <c r="B16" s="6" t="s">
        <v>61</v>
      </c>
      <c r="F16" s="14" t="s">
        <v>31</v>
      </c>
      <c r="G16" s="20" t="s">
        <v>91</v>
      </c>
    </row>
    <row r="17" spans="2:7" s="3" customFormat="1" ht="15">
      <c r="B17" s="6" t="s">
        <v>61</v>
      </c>
      <c r="C17" s="6"/>
      <c r="D17" s="6"/>
      <c r="E17" s="6"/>
      <c r="F17" s="14" t="s">
        <v>32</v>
      </c>
      <c r="G17" s="20" t="s">
        <v>94</v>
      </c>
    </row>
    <row r="18" spans="2:7" s="3" customFormat="1" ht="15">
      <c r="B18" s="6" t="s">
        <v>61</v>
      </c>
      <c r="C18" s="6"/>
      <c r="D18" s="6"/>
      <c r="E18" s="6"/>
      <c r="F18" s="14" t="s">
        <v>33</v>
      </c>
      <c r="G18" s="20" t="s">
        <v>92</v>
      </c>
    </row>
    <row r="19" spans="2:7" s="3" customFormat="1" ht="15">
      <c r="B19" s="6" t="s">
        <v>61</v>
      </c>
      <c r="C19" s="6"/>
      <c r="D19" s="6"/>
      <c r="E19" s="6"/>
      <c r="F19" s="14" t="s">
        <v>34</v>
      </c>
      <c r="G19" s="20" t="s">
        <v>94</v>
      </c>
    </row>
    <row r="20" spans="2:7" s="3" customFormat="1" ht="15">
      <c r="B20" s="6" t="s">
        <v>61</v>
      </c>
      <c r="C20" s="6"/>
      <c r="D20" s="6"/>
      <c r="E20" s="6"/>
      <c r="F20" s="14" t="s">
        <v>34</v>
      </c>
      <c r="G20" s="6"/>
    </row>
    <row r="21" spans="2:7" s="3" customFormat="1" ht="15">
      <c r="B21" s="6" t="s">
        <v>61</v>
      </c>
      <c r="C21" s="6"/>
      <c r="D21" s="6"/>
      <c r="E21" s="6"/>
      <c r="F21" s="14" t="s">
        <v>35</v>
      </c>
      <c r="G21" s="20" t="s">
        <v>95</v>
      </c>
    </row>
    <row r="22" spans="2:7" s="3" customFormat="1" ht="15">
      <c r="B22" s="6" t="s">
        <v>61</v>
      </c>
      <c r="C22" s="6"/>
      <c r="D22" s="6"/>
      <c r="E22" s="6"/>
      <c r="F22" s="14"/>
      <c r="G22" s="6"/>
    </row>
    <row r="23" spans="2:7" s="3" customFormat="1" ht="12.75">
      <c r="B23" s="6" t="s">
        <v>61</v>
      </c>
      <c r="C23" s="6"/>
      <c r="D23" s="6"/>
      <c r="E23" s="6"/>
      <c r="F23" s="6"/>
      <c r="G23" s="6"/>
    </row>
    <row r="24" spans="2:7" s="3" customFormat="1" ht="18">
      <c r="B24" s="6" t="s">
        <v>61</v>
      </c>
      <c r="C24" s="15" t="s">
        <v>36</v>
      </c>
      <c r="D24" s="15"/>
      <c r="E24" s="6"/>
      <c r="F24" s="6"/>
      <c r="G24" s="6"/>
    </row>
    <row r="25" spans="2:7" s="3" customFormat="1" ht="15">
      <c r="B25" s="6" t="s">
        <v>61</v>
      </c>
      <c r="C25" s="19" t="s">
        <v>37</v>
      </c>
      <c r="D25" s="19"/>
      <c r="E25" s="6"/>
      <c r="F25" s="6"/>
      <c r="G25" s="6"/>
    </row>
    <row r="26" spans="2:7" s="3" customFormat="1" ht="14.25">
      <c r="B26" s="6" t="s">
        <v>61</v>
      </c>
      <c r="C26" s="17"/>
      <c r="D26" s="17" t="s">
        <v>38</v>
      </c>
      <c r="E26" s="6"/>
      <c r="F26" s="6"/>
      <c r="G26" s="6"/>
    </row>
    <row r="27" spans="2:7" s="3" customFormat="1" ht="15">
      <c r="B27" s="6" t="s">
        <v>61</v>
      </c>
      <c r="C27" s="5" t="s">
        <v>39</v>
      </c>
      <c r="D27" s="5" t="s">
        <v>40</v>
      </c>
      <c r="E27" s="5" t="s">
        <v>41</v>
      </c>
      <c r="F27" s="5" t="s">
        <v>42</v>
      </c>
      <c r="G27" s="5" t="s">
        <v>359</v>
      </c>
    </row>
    <row r="28" spans="2:7" s="3" customFormat="1" ht="12.75">
      <c r="B28" s="6" t="s">
        <v>61</v>
      </c>
      <c r="C28" s="6" t="s">
        <v>390</v>
      </c>
      <c r="D28" s="6" t="s">
        <v>48</v>
      </c>
      <c r="E28" s="7" t="s">
        <v>358</v>
      </c>
      <c r="F28" s="7" t="s">
        <v>389</v>
      </c>
      <c r="G28" s="7" t="s">
        <v>388</v>
      </c>
    </row>
    <row r="29" spans="2:7" s="3" customFormat="1" ht="12.75">
      <c r="B29" s="6" t="s">
        <v>61</v>
      </c>
      <c r="C29" s="6" t="s">
        <v>378</v>
      </c>
      <c r="D29" s="6" t="s">
        <v>44</v>
      </c>
      <c r="E29" s="7" t="s">
        <v>358</v>
      </c>
      <c r="F29" s="7" t="s">
        <v>387</v>
      </c>
      <c r="G29" s="7" t="s">
        <v>379</v>
      </c>
    </row>
    <row r="30" spans="2:7" s="3" customFormat="1" ht="12.75">
      <c r="B30" s="6" t="s">
        <v>61</v>
      </c>
      <c r="C30" s="6" t="s">
        <v>386</v>
      </c>
      <c r="D30" s="6" t="s">
        <v>48</v>
      </c>
      <c r="E30" s="7" t="s">
        <v>358</v>
      </c>
      <c r="F30" s="7" t="s">
        <v>385</v>
      </c>
      <c r="G30" s="7" t="s">
        <v>384</v>
      </c>
    </row>
    <row r="31" spans="2:7" s="3" customFormat="1" ht="12.75">
      <c r="B31" s="6" t="s">
        <v>61</v>
      </c>
      <c r="C31" s="6"/>
      <c r="D31" s="6"/>
      <c r="E31" s="6"/>
      <c r="F31" s="6"/>
      <c r="G31" s="6"/>
    </row>
    <row r="32" spans="2:7" s="3" customFormat="1" ht="14.25">
      <c r="B32" s="6" t="s">
        <v>61</v>
      </c>
      <c r="C32" s="17"/>
      <c r="D32" s="17" t="s">
        <v>52</v>
      </c>
      <c r="E32" s="6"/>
      <c r="F32" s="6"/>
      <c r="G32" s="6"/>
    </row>
    <row r="33" spans="2:7" s="3" customFormat="1" ht="15">
      <c r="B33" s="6" t="s">
        <v>61</v>
      </c>
      <c r="C33" s="5" t="s">
        <v>39</v>
      </c>
      <c r="D33" s="5" t="s">
        <v>40</v>
      </c>
      <c r="E33" s="5" t="s">
        <v>41</v>
      </c>
      <c r="F33" s="5" t="s">
        <v>42</v>
      </c>
      <c r="G33" s="5" t="s">
        <v>359</v>
      </c>
    </row>
    <row r="34" spans="2:7" s="3" customFormat="1" ht="12.75">
      <c r="B34" s="6" t="s">
        <v>61</v>
      </c>
      <c r="C34" s="6" t="s">
        <v>383</v>
      </c>
      <c r="D34" s="6" t="s">
        <v>52</v>
      </c>
      <c r="E34" s="7" t="s">
        <v>358</v>
      </c>
      <c r="F34" s="7" t="s">
        <v>382</v>
      </c>
      <c r="G34" s="7" t="s">
        <v>381</v>
      </c>
    </row>
    <row r="35" spans="2:7" s="3" customFormat="1" ht="12.75">
      <c r="B35" s="6" t="s">
        <v>61</v>
      </c>
      <c r="C35" s="6" t="s">
        <v>199</v>
      </c>
      <c r="D35" s="6" t="s">
        <v>52</v>
      </c>
      <c r="E35" s="7" t="s">
        <v>358</v>
      </c>
      <c r="F35" s="7" t="s">
        <v>380</v>
      </c>
      <c r="G35" s="7" t="s">
        <v>379</v>
      </c>
    </row>
    <row r="36" spans="2:7" s="3" customFormat="1" ht="12.75">
      <c r="B36" s="6" t="s">
        <v>61</v>
      </c>
      <c r="C36" s="6" t="s">
        <v>221</v>
      </c>
      <c r="D36" s="6" t="s">
        <v>52</v>
      </c>
      <c r="E36" s="7" t="s">
        <v>358</v>
      </c>
      <c r="F36" s="7" t="s">
        <v>371</v>
      </c>
      <c r="G36" s="7" t="s">
        <v>370</v>
      </c>
    </row>
    <row r="37" spans="2:7" s="3" customFormat="1" ht="12.75">
      <c r="B37" s="6" t="s">
        <v>61</v>
      </c>
      <c r="C37" s="6"/>
      <c r="D37" s="6"/>
      <c r="E37" s="6"/>
      <c r="F37" s="6"/>
      <c r="G37" s="6"/>
    </row>
    <row r="38" spans="2:7" s="3" customFormat="1" ht="14.25">
      <c r="B38" s="6" t="s">
        <v>61</v>
      </c>
      <c r="C38" s="17"/>
      <c r="D38" s="17" t="s">
        <v>84</v>
      </c>
      <c r="E38" s="6"/>
      <c r="F38" s="6"/>
      <c r="G38" s="6"/>
    </row>
    <row r="39" spans="2:7" s="3" customFormat="1" ht="15">
      <c r="B39" s="6" t="s">
        <v>61</v>
      </c>
      <c r="C39" s="5" t="s">
        <v>39</v>
      </c>
      <c r="D39" s="5" t="s">
        <v>40</v>
      </c>
      <c r="E39" s="5" t="s">
        <v>41</v>
      </c>
      <c r="F39" s="5" t="s">
        <v>42</v>
      </c>
      <c r="G39" s="5" t="s">
        <v>359</v>
      </c>
    </row>
    <row r="40" spans="2:7" s="3" customFormat="1" ht="12.75">
      <c r="B40" s="6" t="s">
        <v>61</v>
      </c>
      <c r="C40" s="6" t="s">
        <v>378</v>
      </c>
      <c r="D40" s="6" t="s">
        <v>377</v>
      </c>
      <c r="E40" s="7" t="s">
        <v>358</v>
      </c>
      <c r="F40" s="7" t="s">
        <v>376</v>
      </c>
      <c r="G40" s="7" t="s">
        <v>375</v>
      </c>
    </row>
    <row r="41" spans="2:7" s="3" customFormat="1" ht="12.75">
      <c r="B41" s="6" t="s">
        <v>61</v>
      </c>
      <c r="C41" s="6" t="s">
        <v>374</v>
      </c>
      <c r="D41" s="6" t="s">
        <v>131</v>
      </c>
      <c r="E41" s="7" t="s">
        <v>358</v>
      </c>
      <c r="F41" s="7" t="s">
        <v>373</v>
      </c>
      <c r="G41" s="7" t="s">
        <v>372</v>
      </c>
    </row>
    <row r="42" spans="2:7" s="3" customFormat="1" ht="12.75">
      <c r="B42" s="6" t="s">
        <v>61</v>
      </c>
      <c r="C42" s="6" t="s">
        <v>221</v>
      </c>
      <c r="D42" s="6" t="s">
        <v>220</v>
      </c>
      <c r="E42" s="7" t="s">
        <v>358</v>
      </c>
      <c r="F42" s="7" t="s">
        <v>371</v>
      </c>
      <c r="G42" s="7" t="s">
        <v>370</v>
      </c>
    </row>
    <row r="43" spans="2:7" s="3" customFormat="1" ht="12.75">
      <c r="B43" s="6" t="s">
        <v>61</v>
      </c>
      <c r="C43" s="6"/>
      <c r="D43" s="6"/>
      <c r="E43" s="6"/>
      <c r="F43" s="6"/>
      <c r="G43" s="6"/>
    </row>
  </sheetData>
  <sheetProtection/>
  <mergeCells count="13">
    <mergeCell ref="J3:J4"/>
    <mergeCell ref="K3:K4"/>
    <mergeCell ref="L3:L4"/>
    <mergeCell ref="A5:K5"/>
    <mergeCell ref="B3:B4"/>
    <mergeCell ref="A1:L2"/>
    <mergeCell ref="A3:A4"/>
    <mergeCell ref="C3:C4"/>
    <mergeCell ref="D3:D4"/>
    <mergeCell ref="E3:E4"/>
    <mergeCell ref="F3:F4"/>
    <mergeCell ref="G3:G4"/>
    <mergeCell ref="H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1" width="7.375" style="6" bestFit="1" customWidth="1"/>
    <col min="2" max="2" width="20.375" style="6" bestFit="1" customWidth="1"/>
    <col min="3" max="3" width="27.75390625" style="6" bestFit="1" customWidth="1"/>
    <col min="4" max="4" width="21.375" style="6" bestFit="1" customWidth="1"/>
    <col min="5" max="5" width="10.75390625" style="6" bestFit="1" customWidth="1"/>
    <col min="6" max="6" width="22.75390625" style="6" bestFit="1" customWidth="1"/>
    <col min="7" max="7" width="26.00390625" style="6" bestFit="1" customWidth="1"/>
    <col min="8" max="8" width="5.00390625" style="7" bestFit="1" customWidth="1"/>
    <col min="9" max="9" width="10.375" style="13" bestFit="1" customWidth="1"/>
    <col min="10" max="10" width="8.875" style="7" bestFit="1" customWidth="1"/>
    <col min="11" max="11" width="9.625" style="7" bestFit="1" customWidth="1"/>
    <col min="12" max="12" width="22.375" style="6" bestFit="1" customWidth="1"/>
    <col min="13" max="16384" width="9.125" style="3" customWidth="1"/>
  </cols>
  <sheetData>
    <row r="1" spans="1:12" s="2" customFormat="1" ht="28.5" customHeight="1">
      <c r="A1" s="21" t="s">
        <v>7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8</v>
      </c>
      <c r="F3" s="32" t="s">
        <v>3</v>
      </c>
      <c r="G3" s="32" t="s">
        <v>6</v>
      </c>
      <c r="H3" s="32" t="s">
        <v>56</v>
      </c>
      <c r="I3" s="32"/>
      <c r="J3" s="32" t="s">
        <v>59</v>
      </c>
      <c r="K3" s="32" t="s">
        <v>2</v>
      </c>
      <c r="L3" s="33" t="s">
        <v>1</v>
      </c>
    </row>
    <row r="4" spans="1:12" s="1" customFormat="1" ht="21" customHeight="1" thickBot="1">
      <c r="A4" s="29"/>
      <c r="B4" s="40"/>
      <c r="C4" s="31"/>
      <c r="D4" s="31"/>
      <c r="E4" s="31"/>
      <c r="F4" s="31"/>
      <c r="G4" s="31"/>
      <c r="H4" s="4" t="s">
        <v>57</v>
      </c>
      <c r="I4" s="8" t="s">
        <v>58</v>
      </c>
      <c r="J4" s="31"/>
      <c r="K4" s="31"/>
      <c r="L4" s="34"/>
    </row>
    <row r="5" spans="1:11" ht="15">
      <c r="A5" s="35" t="s">
        <v>9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2" ht="12.75">
      <c r="A6" s="9" t="s">
        <v>60</v>
      </c>
      <c r="B6" s="9" t="s">
        <v>10</v>
      </c>
      <c r="C6" s="9" t="s">
        <v>11</v>
      </c>
      <c r="D6" s="9" t="s">
        <v>12</v>
      </c>
      <c r="E6" s="9" t="str">
        <f>"0,9272"</f>
        <v>0,9272</v>
      </c>
      <c r="F6" s="9" t="s">
        <v>13</v>
      </c>
      <c r="G6" s="9" t="s">
        <v>14</v>
      </c>
      <c r="H6" s="10" t="s">
        <v>15</v>
      </c>
      <c r="I6" s="11" t="s">
        <v>16</v>
      </c>
      <c r="J6" s="12" t="str">
        <f>"1000,0"</f>
        <v>1000,0</v>
      </c>
      <c r="K6" s="12" t="str">
        <f>"927,2000"</f>
        <v>927,2000</v>
      </c>
      <c r="L6" s="9" t="s">
        <v>17</v>
      </c>
    </row>
    <row r="7" ht="12.75">
      <c r="B7" s="6" t="s">
        <v>61</v>
      </c>
    </row>
    <row r="8" spans="1:11" ht="15">
      <c r="A8" s="37" t="s">
        <v>18</v>
      </c>
      <c r="B8" s="37"/>
      <c r="C8" s="38"/>
      <c r="D8" s="38"/>
      <c r="E8" s="38"/>
      <c r="F8" s="38"/>
      <c r="G8" s="38"/>
      <c r="H8" s="38"/>
      <c r="I8" s="38"/>
      <c r="J8" s="38"/>
      <c r="K8" s="38"/>
    </row>
    <row r="9" spans="1:12" ht="12.75">
      <c r="A9" s="9" t="s">
        <v>60</v>
      </c>
      <c r="B9" s="9" t="s">
        <v>62</v>
      </c>
      <c r="C9" s="9" t="s">
        <v>20</v>
      </c>
      <c r="D9" s="9" t="s">
        <v>21</v>
      </c>
      <c r="E9" s="9" t="str">
        <f>"0,7732"</f>
        <v>0,7732</v>
      </c>
      <c r="F9" s="9" t="s">
        <v>13</v>
      </c>
      <c r="G9" s="9" t="s">
        <v>14</v>
      </c>
      <c r="H9" s="10" t="s">
        <v>22</v>
      </c>
      <c r="I9" s="11" t="s">
        <v>23</v>
      </c>
      <c r="J9" s="12" t="str">
        <f>"2392,5"</f>
        <v>2392,5</v>
      </c>
      <c r="K9" s="12" t="str">
        <f>"1849,8809"</f>
        <v>1849,8809</v>
      </c>
      <c r="L9" s="9" t="s">
        <v>24</v>
      </c>
    </row>
    <row r="10" ht="12.75">
      <c r="B10" s="6" t="s">
        <v>61</v>
      </c>
    </row>
    <row r="11" spans="1:11" ht="15">
      <c r="A11" s="37" t="s">
        <v>25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</row>
    <row r="12" spans="1:12" ht="12.75">
      <c r="A12" s="9" t="s">
        <v>60</v>
      </c>
      <c r="B12" s="9" t="s">
        <v>63</v>
      </c>
      <c r="C12" s="9" t="s">
        <v>27</v>
      </c>
      <c r="D12" s="9" t="s">
        <v>28</v>
      </c>
      <c r="E12" s="9" t="str">
        <f>"0,7225"</f>
        <v>0,7225</v>
      </c>
      <c r="F12" s="9" t="s">
        <v>13</v>
      </c>
      <c r="G12" s="9" t="s">
        <v>14</v>
      </c>
      <c r="H12" s="10" t="s">
        <v>29</v>
      </c>
      <c r="I12" s="11" t="s">
        <v>30</v>
      </c>
      <c r="J12" s="12" t="str">
        <f>"2220,0"</f>
        <v>2220,0</v>
      </c>
      <c r="K12" s="12" t="str">
        <f>"1603,9501"</f>
        <v>1603,9501</v>
      </c>
      <c r="L12" s="9" t="s">
        <v>24</v>
      </c>
    </row>
    <row r="13" ht="12.75">
      <c r="B13" s="6" t="s">
        <v>61</v>
      </c>
    </row>
    <row r="14" spans="2:7" ht="15">
      <c r="B14" s="6" t="s">
        <v>61</v>
      </c>
      <c r="F14" s="14" t="s">
        <v>31</v>
      </c>
      <c r="G14" s="20" t="s">
        <v>91</v>
      </c>
    </row>
    <row r="15" spans="2:7" ht="15">
      <c r="B15" s="6" t="s">
        <v>61</v>
      </c>
      <c r="F15" s="14" t="s">
        <v>32</v>
      </c>
      <c r="G15" s="20" t="s">
        <v>94</v>
      </c>
    </row>
    <row r="16" spans="2:7" ht="15">
      <c r="B16" s="6" t="s">
        <v>61</v>
      </c>
      <c r="F16" s="14" t="s">
        <v>33</v>
      </c>
      <c r="G16" s="20" t="s">
        <v>92</v>
      </c>
    </row>
    <row r="17" spans="2:7" ht="15">
      <c r="B17" s="6" t="s">
        <v>61</v>
      </c>
      <c r="F17" s="14" t="s">
        <v>34</v>
      </c>
      <c r="G17" s="20" t="s">
        <v>93</v>
      </c>
    </row>
    <row r="18" spans="2:6" ht="15">
      <c r="B18" s="6" t="s">
        <v>61</v>
      </c>
      <c r="F18" s="14" t="s">
        <v>34</v>
      </c>
    </row>
    <row r="19" spans="2:7" ht="15">
      <c r="B19" s="6" t="s">
        <v>61</v>
      </c>
      <c r="F19" s="14" t="s">
        <v>35</v>
      </c>
      <c r="G19" s="20" t="s">
        <v>95</v>
      </c>
    </row>
    <row r="20" spans="2:6" ht="15">
      <c r="B20" s="6" t="s">
        <v>61</v>
      </c>
      <c r="F20" s="14"/>
    </row>
    <row r="21" ht="12.75">
      <c r="B21" s="6" t="s">
        <v>61</v>
      </c>
    </row>
    <row r="22" spans="2:4" ht="18">
      <c r="B22" s="6" t="s">
        <v>61</v>
      </c>
      <c r="C22" s="15" t="s">
        <v>36</v>
      </c>
      <c r="D22" s="15"/>
    </row>
    <row r="23" spans="2:4" ht="15">
      <c r="B23" s="6" t="s">
        <v>61</v>
      </c>
      <c r="C23" s="16" t="s">
        <v>37</v>
      </c>
      <c r="D23" s="16"/>
    </row>
    <row r="24" spans="2:4" ht="14.25">
      <c r="B24" s="6" t="s">
        <v>61</v>
      </c>
      <c r="C24" s="17"/>
      <c r="D24" s="17" t="s">
        <v>38</v>
      </c>
    </row>
    <row r="25" spans="2:7" ht="15">
      <c r="B25" s="6" t="s">
        <v>61</v>
      </c>
      <c r="C25" s="5" t="s">
        <v>39</v>
      </c>
      <c r="D25" s="5" t="s">
        <v>40</v>
      </c>
      <c r="E25" s="5" t="s">
        <v>41</v>
      </c>
      <c r="F25" s="5" t="s">
        <v>42</v>
      </c>
      <c r="G25" s="5" t="s">
        <v>43</v>
      </c>
    </row>
    <row r="26" spans="2:7" ht="12.75">
      <c r="B26" s="6" t="s">
        <v>61</v>
      </c>
      <c r="C26" s="6" t="s">
        <v>26</v>
      </c>
      <c r="D26" s="6" t="s">
        <v>44</v>
      </c>
      <c r="E26" s="7" t="s">
        <v>45</v>
      </c>
      <c r="F26" s="7" t="s">
        <v>46</v>
      </c>
      <c r="G26" s="7" t="s">
        <v>47</v>
      </c>
    </row>
    <row r="27" spans="2:7" ht="12.75">
      <c r="B27" s="6" t="s">
        <v>61</v>
      </c>
      <c r="C27" s="6" t="s">
        <v>10</v>
      </c>
      <c r="D27" s="6" t="s">
        <v>48</v>
      </c>
      <c r="E27" s="7" t="s">
        <v>49</v>
      </c>
      <c r="F27" s="7" t="s">
        <v>50</v>
      </c>
      <c r="G27" s="7" t="s">
        <v>51</v>
      </c>
    </row>
    <row r="28" ht="12.75">
      <c r="B28" s="6" t="s">
        <v>61</v>
      </c>
    </row>
    <row r="29" spans="2:4" ht="14.25">
      <c r="B29" s="6" t="s">
        <v>61</v>
      </c>
      <c r="C29" s="17"/>
      <c r="D29" s="17" t="s">
        <v>52</v>
      </c>
    </row>
    <row r="30" spans="2:7" ht="15">
      <c r="B30" s="6" t="s">
        <v>61</v>
      </c>
      <c r="C30" s="5" t="s">
        <v>39</v>
      </c>
      <c r="D30" s="5" t="s">
        <v>40</v>
      </c>
      <c r="E30" s="5" t="s">
        <v>41</v>
      </c>
      <c r="F30" s="5" t="s">
        <v>42</v>
      </c>
      <c r="G30" s="5" t="s">
        <v>43</v>
      </c>
    </row>
    <row r="31" spans="2:7" ht="12.75">
      <c r="B31" s="6" t="s">
        <v>61</v>
      </c>
      <c r="C31" s="6" t="s">
        <v>19</v>
      </c>
      <c r="D31" s="6" t="s">
        <v>52</v>
      </c>
      <c r="E31" s="7" t="s">
        <v>53</v>
      </c>
      <c r="F31" s="7" t="s">
        <v>54</v>
      </c>
      <c r="G31" s="7" t="s">
        <v>55</v>
      </c>
    </row>
    <row r="32" ht="12.75">
      <c r="B32" s="6" t="s">
        <v>61</v>
      </c>
    </row>
  </sheetData>
  <sheetProtection/>
  <mergeCells count="15">
    <mergeCell ref="A5:K5"/>
    <mergeCell ref="A8:K8"/>
    <mergeCell ref="A11:K11"/>
    <mergeCell ref="B3:B4"/>
    <mergeCell ref="E3:E4"/>
    <mergeCell ref="J3:J4"/>
    <mergeCell ref="K3:K4"/>
    <mergeCell ref="A1:L2"/>
    <mergeCell ref="H3:I3"/>
    <mergeCell ref="A3:A4"/>
    <mergeCell ref="C3:C4"/>
    <mergeCell ref="D3:D4"/>
    <mergeCell ref="L3:L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7.375" style="6" bestFit="1" customWidth="1"/>
    <col min="2" max="2" width="14.1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33.6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12.75390625" style="6" bestFit="1" customWidth="1"/>
    <col min="15" max="16384" width="9.125" style="3" customWidth="1"/>
  </cols>
  <sheetData>
    <row r="1" spans="1:14" s="2" customFormat="1" ht="28.5" customHeight="1">
      <c r="A1" s="21" t="s">
        <v>106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105</v>
      </c>
      <c r="F3" s="32" t="s">
        <v>3</v>
      </c>
      <c r="G3" s="32" t="s">
        <v>6</v>
      </c>
      <c r="H3" s="32" t="s">
        <v>104</v>
      </c>
      <c r="I3" s="32"/>
      <c r="J3" s="32"/>
      <c r="K3" s="32"/>
      <c r="L3" s="32" t="s">
        <v>103</v>
      </c>
      <c r="M3" s="32" t="s">
        <v>2</v>
      </c>
      <c r="N3" s="33" t="s">
        <v>1</v>
      </c>
    </row>
    <row r="4" spans="1:14" s="1" customFormat="1" ht="21" customHeight="1" thickBot="1">
      <c r="A4" s="29"/>
      <c r="B4" s="40"/>
      <c r="C4" s="31"/>
      <c r="D4" s="31"/>
      <c r="E4" s="31"/>
      <c r="F4" s="31"/>
      <c r="G4" s="31"/>
      <c r="H4" s="18">
        <v>1</v>
      </c>
      <c r="I4" s="18">
        <v>2</v>
      </c>
      <c r="J4" s="18">
        <v>3</v>
      </c>
      <c r="K4" s="18" t="s">
        <v>102</v>
      </c>
      <c r="L4" s="31"/>
      <c r="M4" s="31"/>
      <c r="N4" s="34"/>
    </row>
    <row r="5" spans="1:13" ht="15">
      <c r="A5" s="35" t="s">
        <v>71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2.75">
      <c r="A6" s="9" t="s">
        <v>60</v>
      </c>
      <c r="B6" s="9" t="s">
        <v>72</v>
      </c>
      <c r="C6" s="9" t="s">
        <v>73</v>
      </c>
      <c r="D6" s="9" t="s">
        <v>74</v>
      </c>
      <c r="E6" s="9" t="str">
        <f>"0,5952"</f>
        <v>0,5952</v>
      </c>
      <c r="F6" s="9" t="s">
        <v>75</v>
      </c>
      <c r="G6" s="9" t="s">
        <v>76</v>
      </c>
      <c r="H6" s="10" t="s">
        <v>101</v>
      </c>
      <c r="I6" s="10" t="s">
        <v>97</v>
      </c>
      <c r="J6" s="41" t="s">
        <v>100</v>
      </c>
      <c r="K6" s="12"/>
      <c r="L6" s="12" t="str">
        <f>"135,0"</f>
        <v>135,0</v>
      </c>
      <c r="M6" s="12" t="str">
        <f>"114,9034"</f>
        <v>114,9034</v>
      </c>
      <c r="N6" s="9" t="s">
        <v>79</v>
      </c>
    </row>
    <row r="7" ht="12.75">
      <c r="B7" s="6" t="s">
        <v>61</v>
      </c>
    </row>
    <row r="8" spans="2:7" ht="15">
      <c r="B8" s="6" t="s">
        <v>61</v>
      </c>
      <c r="F8" s="14" t="s">
        <v>31</v>
      </c>
      <c r="G8" s="20" t="s">
        <v>91</v>
      </c>
    </row>
    <row r="9" spans="2:7" ht="15">
      <c r="B9" s="6" t="s">
        <v>61</v>
      </c>
      <c r="F9" s="14" t="s">
        <v>32</v>
      </c>
      <c r="G9" s="20" t="s">
        <v>94</v>
      </c>
    </row>
    <row r="10" spans="2:7" ht="15">
      <c r="B10" s="6" t="s">
        <v>61</v>
      </c>
      <c r="F10" s="14" t="s">
        <v>33</v>
      </c>
      <c r="G10" s="20" t="s">
        <v>92</v>
      </c>
    </row>
    <row r="11" spans="2:7" ht="15">
      <c r="B11" s="6" t="s">
        <v>61</v>
      </c>
      <c r="F11" s="14" t="s">
        <v>34</v>
      </c>
      <c r="G11" s="20" t="s">
        <v>93</v>
      </c>
    </row>
    <row r="12" spans="2:7" ht="15">
      <c r="B12" s="6" t="s">
        <v>61</v>
      </c>
      <c r="F12" s="14" t="s">
        <v>34</v>
      </c>
      <c r="G12" s="20" t="s">
        <v>99</v>
      </c>
    </row>
    <row r="13" spans="2:7" ht="15">
      <c r="B13" s="6" t="s">
        <v>61</v>
      </c>
      <c r="F13" s="14" t="s">
        <v>35</v>
      </c>
      <c r="G13" s="20" t="s">
        <v>95</v>
      </c>
    </row>
    <row r="14" spans="2:6" ht="15">
      <c r="B14" s="6" t="s">
        <v>61</v>
      </c>
      <c r="F14" s="14"/>
    </row>
    <row r="15" ht="12.75">
      <c r="B15" s="6" t="s">
        <v>61</v>
      </c>
    </row>
    <row r="16" spans="2:4" ht="18">
      <c r="B16" s="6" t="s">
        <v>61</v>
      </c>
      <c r="C16" s="15" t="s">
        <v>36</v>
      </c>
      <c r="D16" s="15"/>
    </row>
    <row r="17" spans="2:7" s="3" customFormat="1" ht="15">
      <c r="B17" s="6" t="s">
        <v>61</v>
      </c>
      <c r="C17" s="19" t="s">
        <v>37</v>
      </c>
      <c r="D17" s="19"/>
      <c r="E17" s="6"/>
      <c r="F17" s="6"/>
      <c r="G17" s="6"/>
    </row>
    <row r="18" spans="2:7" s="3" customFormat="1" ht="14.25">
      <c r="B18" s="6" t="s">
        <v>61</v>
      </c>
      <c r="C18" s="17"/>
      <c r="D18" s="17" t="s">
        <v>84</v>
      </c>
      <c r="E18" s="6"/>
      <c r="F18" s="6"/>
      <c r="G18" s="6"/>
    </row>
    <row r="19" spans="2:7" s="3" customFormat="1" ht="15">
      <c r="B19" s="6" t="s">
        <v>61</v>
      </c>
      <c r="C19" s="5" t="s">
        <v>39</v>
      </c>
      <c r="D19" s="5" t="s">
        <v>40</v>
      </c>
      <c r="E19" s="5" t="s">
        <v>41</v>
      </c>
      <c r="F19" s="5" t="s">
        <v>42</v>
      </c>
      <c r="G19" s="5" t="s">
        <v>98</v>
      </c>
    </row>
    <row r="20" spans="2:7" s="3" customFormat="1" ht="12.75">
      <c r="B20" s="6" t="s">
        <v>61</v>
      </c>
      <c r="C20" s="6" t="s">
        <v>72</v>
      </c>
      <c r="D20" s="6" t="s">
        <v>85</v>
      </c>
      <c r="E20" s="7" t="s">
        <v>86</v>
      </c>
      <c r="F20" s="7" t="s">
        <v>97</v>
      </c>
      <c r="G20" s="7" t="s">
        <v>96</v>
      </c>
    </row>
    <row r="21" spans="2:7" s="3" customFormat="1" ht="12.75">
      <c r="B21" s="6" t="s">
        <v>61</v>
      </c>
      <c r="C21" s="6"/>
      <c r="D21" s="6"/>
      <c r="E21" s="6"/>
      <c r="F21" s="6"/>
      <c r="G21" s="6"/>
    </row>
  </sheetData>
  <sheetProtection/>
  <mergeCells count="13">
    <mergeCell ref="L3:L4"/>
    <mergeCell ref="M3:M4"/>
    <mergeCell ref="N3:N4"/>
    <mergeCell ref="A5:M5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7">
      <selection activeCell="K37" sqref="K37"/>
    </sheetView>
  </sheetViews>
  <sheetFormatPr defaultColWidth="9.00390625" defaultRowHeight="12.75"/>
  <cols>
    <col min="1" max="1" width="7.375" style="6" bestFit="1" customWidth="1"/>
    <col min="2" max="2" width="24.00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33.6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28.125" style="6" bestFit="1" customWidth="1"/>
    <col min="15" max="16384" width="9.125" style="3" customWidth="1"/>
  </cols>
  <sheetData>
    <row r="1" spans="1:14" s="2" customFormat="1" ht="28.5" customHeight="1">
      <c r="A1" s="21" t="s">
        <v>192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105</v>
      </c>
      <c r="F3" s="32" t="s">
        <v>3</v>
      </c>
      <c r="G3" s="32" t="s">
        <v>6</v>
      </c>
      <c r="H3" s="32" t="s">
        <v>191</v>
      </c>
      <c r="I3" s="32"/>
      <c r="J3" s="32"/>
      <c r="K3" s="32"/>
      <c r="L3" s="32" t="s">
        <v>103</v>
      </c>
      <c r="M3" s="32" t="s">
        <v>2</v>
      </c>
      <c r="N3" s="33" t="s">
        <v>1</v>
      </c>
    </row>
    <row r="4" spans="1:14" s="1" customFormat="1" ht="21" customHeight="1" thickBot="1">
      <c r="A4" s="29"/>
      <c r="B4" s="40"/>
      <c r="C4" s="31"/>
      <c r="D4" s="31"/>
      <c r="E4" s="31"/>
      <c r="F4" s="31"/>
      <c r="G4" s="31"/>
      <c r="H4" s="18">
        <v>1</v>
      </c>
      <c r="I4" s="18">
        <v>2</v>
      </c>
      <c r="J4" s="18">
        <v>3</v>
      </c>
      <c r="K4" s="18" t="s">
        <v>102</v>
      </c>
      <c r="L4" s="31"/>
      <c r="M4" s="31"/>
      <c r="N4" s="34"/>
    </row>
    <row r="5" spans="1:13" ht="15">
      <c r="A5" s="35" t="s">
        <v>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2.75">
      <c r="A6" s="45" t="s">
        <v>60</v>
      </c>
      <c r="B6" s="45" t="s">
        <v>190</v>
      </c>
      <c r="C6" s="45" t="s">
        <v>189</v>
      </c>
      <c r="D6" s="45" t="s">
        <v>188</v>
      </c>
      <c r="E6" s="45" t="str">
        <f>"0,8005"</f>
        <v>0,8005</v>
      </c>
      <c r="F6" s="45" t="s">
        <v>13</v>
      </c>
      <c r="G6" s="45" t="s">
        <v>14</v>
      </c>
      <c r="H6" s="47" t="s">
        <v>187</v>
      </c>
      <c r="I6" s="47" t="s">
        <v>182</v>
      </c>
      <c r="J6" s="47" t="s">
        <v>130</v>
      </c>
      <c r="K6" s="46"/>
      <c r="L6" s="46" t="str">
        <f>"110,0"</f>
        <v>110,0</v>
      </c>
      <c r="M6" s="46" t="str">
        <f>"88,0550"</f>
        <v>88,0550</v>
      </c>
      <c r="N6" s="45" t="s">
        <v>17</v>
      </c>
    </row>
    <row r="7" spans="1:14" ht="12.75">
      <c r="A7" s="42" t="s">
        <v>60</v>
      </c>
      <c r="B7" s="42" t="s">
        <v>186</v>
      </c>
      <c r="C7" s="42" t="s">
        <v>185</v>
      </c>
      <c r="D7" s="42" t="s">
        <v>184</v>
      </c>
      <c r="E7" s="42" t="str">
        <f>"0,7788"</f>
        <v>0,7788</v>
      </c>
      <c r="F7" s="42" t="s">
        <v>167</v>
      </c>
      <c r="G7" s="42" t="s">
        <v>166</v>
      </c>
      <c r="H7" s="44" t="s">
        <v>183</v>
      </c>
      <c r="I7" s="44" t="s">
        <v>182</v>
      </c>
      <c r="J7" s="44" t="s">
        <v>130</v>
      </c>
      <c r="K7" s="43"/>
      <c r="L7" s="43" t="str">
        <f>"110,0"</f>
        <v>110,0</v>
      </c>
      <c r="M7" s="43" t="str">
        <f>"85,6625"</f>
        <v>85,6625</v>
      </c>
      <c r="N7" s="42" t="s">
        <v>163</v>
      </c>
    </row>
    <row r="8" ht="12.75">
      <c r="B8" s="6" t="s">
        <v>61</v>
      </c>
    </row>
    <row r="9" spans="1:13" ht="15">
      <c r="A9" s="37" t="s">
        <v>66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4" ht="12.75">
      <c r="A10" s="9" t="s">
        <v>60</v>
      </c>
      <c r="B10" s="9" t="s">
        <v>181</v>
      </c>
      <c r="C10" s="9" t="s">
        <v>180</v>
      </c>
      <c r="D10" s="9" t="s">
        <v>179</v>
      </c>
      <c r="E10" s="9" t="str">
        <f>"1,0469"</f>
        <v>1,0469</v>
      </c>
      <c r="F10" s="9" t="s">
        <v>159</v>
      </c>
      <c r="G10" s="9" t="s">
        <v>14</v>
      </c>
      <c r="H10" s="10" t="s">
        <v>178</v>
      </c>
      <c r="I10" s="10" t="s">
        <v>77</v>
      </c>
      <c r="J10" s="41" t="s">
        <v>177</v>
      </c>
      <c r="K10" s="12"/>
      <c r="L10" s="12" t="str">
        <f>"45,0"</f>
        <v>45,0</v>
      </c>
      <c r="M10" s="12" t="str">
        <f>"57,9459"</f>
        <v>57,9459</v>
      </c>
      <c r="N10" s="9" t="s">
        <v>176</v>
      </c>
    </row>
    <row r="11" ht="12.75">
      <c r="B11" s="6" t="s">
        <v>61</v>
      </c>
    </row>
    <row r="12" spans="1:13" ht="15">
      <c r="A12" s="37" t="s">
        <v>175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4" ht="12.75">
      <c r="A13" s="45" t="s">
        <v>60</v>
      </c>
      <c r="B13" s="45" t="s">
        <v>174</v>
      </c>
      <c r="C13" s="45" t="s">
        <v>173</v>
      </c>
      <c r="D13" s="45" t="s">
        <v>172</v>
      </c>
      <c r="E13" s="45" t="str">
        <f>"0,6867"</f>
        <v>0,6867</v>
      </c>
      <c r="F13" s="45" t="s">
        <v>13</v>
      </c>
      <c r="G13" s="45" t="s">
        <v>14</v>
      </c>
      <c r="H13" s="47" t="s">
        <v>127</v>
      </c>
      <c r="I13" s="49" t="s">
        <v>171</v>
      </c>
      <c r="J13" s="49" t="s">
        <v>171</v>
      </c>
      <c r="K13" s="46"/>
      <c r="L13" s="46" t="str">
        <f>"165,0"</f>
        <v>165,0</v>
      </c>
      <c r="M13" s="46" t="str">
        <f>"120,1038"</f>
        <v>120,1038</v>
      </c>
      <c r="N13" s="45" t="s">
        <v>17</v>
      </c>
    </row>
    <row r="14" spans="1:14" ht="12.75">
      <c r="A14" s="42" t="s">
        <v>60</v>
      </c>
      <c r="B14" s="42" t="s">
        <v>170</v>
      </c>
      <c r="C14" s="42" t="s">
        <v>169</v>
      </c>
      <c r="D14" s="42" t="s">
        <v>168</v>
      </c>
      <c r="E14" s="42" t="str">
        <f>"0,6745"</f>
        <v>0,6745</v>
      </c>
      <c r="F14" s="42" t="s">
        <v>167</v>
      </c>
      <c r="G14" s="42" t="s">
        <v>166</v>
      </c>
      <c r="H14" s="48" t="s">
        <v>165</v>
      </c>
      <c r="I14" s="44" t="s">
        <v>115</v>
      </c>
      <c r="J14" s="48" t="s">
        <v>164</v>
      </c>
      <c r="K14" s="43"/>
      <c r="L14" s="43" t="str">
        <f>"200,0"</f>
        <v>200,0</v>
      </c>
      <c r="M14" s="43" t="str">
        <f>"134,9000"</f>
        <v>134,9000</v>
      </c>
      <c r="N14" s="42" t="s">
        <v>163</v>
      </c>
    </row>
    <row r="15" ht="12.75">
      <c r="B15" s="6" t="s">
        <v>61</v>
      </c>
    </row>
    <row r="16" spans="1:13" ht="15">
      <c r="A16" s="37" t="s">
        <v>71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4" ht="12.75">
      <c r="A17" s="45" t="s">
        <v>60</v>
      </c>
      <c r="B17" s="45" t="s">
        <v>162</v>
      </c>
      <c r="C17" s="45" t="s">
        <v>161</v>
      </c>
      <c r="D17" s="45" t="s">
        <v>160</v>
      </c>
      <c r="E17" s="45" t="str">
        <f>"0,6078"</f>
        <v>0,6078</v>
      </c>
      <c r="F17" s="45" t="s">
        <v>159</v>
      </c>
      <c r="G17" s="45" t="s">
        <v>14</v>
      </c>
      <c r="H17" s="47" t="s">
        <v>158</v>
      </c>
      <c r="I17" s="47" t="s">
        <v>157</v>
      </c>
      <c r="J17" s="47" t="s">
        <v>119</v>
      </c>
      <c r="K17" s="46"/>
      <c r="L17" s="46" t="str">
        <f>"230,0"</f>
        <v>230,0</v>
      </c>
      <c r="M17" s="46" t="str">
        <f>"139,7940"</f>
        <v>139,7940</v>
      </c>
      <c r="N17" s="45" t="s">
        <v>135</v>
      </c>
    </row>
    <row r="18" spans="1:14" ht="12.75">
      <c r="A18" s="42" t="s">
        <v>60</v>
      </c>
      <c r="B18" s="42" t="s">
        <v>72</v>
      </c>
      <c r="C18" s="42" t="s">
        <v>73</v>
      </c>
      <c r="D18" s="42" t="s">
        <v>74</v>
      </c>
      <c r="E18" s="42" t="str">
        <f>"0,5952"</f>
        <v>0,5952</v>
      </c>
      <c r="F18" s="42" t="s">
        <v>75</v>
      </c>
      <c r="G18" s="42" t="s">
        <v>76</v>
      </c>
      <c r="H18" s="44" t="s">
        <v>156</v>
      </c>
      <c r="I18" s="44" t="s">
        <v>155</v>
      </c>
      <c r="J18" s="44" t="s">
        <v>113</v>
      </c>
      <c r="K18" s="43"/>
      <c r="L18" s="43" t="str">
        <f>"175,0"</f>
        <v>175,0</v>
      </c>
      <c r="M18" s="43" t="str">
        <f>"148,9488"</f>
        <v>148,9488</v>
      </c>
      <c r="N18" s="42" t="s">
        <v>79</v>
      </c>
    </row>
    <row r="19" ht="12.75">
      <c r="B19" s="6" t="s">
        <v>61</v>
      </c>
    </row>
    <row r="20" spans="1:13" ht="15">
      <c r="A20" s="37" t="s">
        <v>25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4" ht="12.75">
      <c r="A21" s="9" t="s">
        <v>60</v>
      </c>
      <c r="B21" s="9" t="s">
        <v>26</v>
      </c>
      <c r="C21" s="9" t="s">
        <v>27</v>
      </c>
      <c r="D21" s="9" t="s">
        <v>28</v>
      </c>
      <c r="E21" s="9" t="str">
        <f>"0,5793"</f>
        <v>0,5793</v>
      </c>
      <c r="F21" s="9" t="s">
        <v>13</v>
      </c>
      <c r="G21" s="9" t="s">
        <v>14</v>
      </c>
      <c r="H21" s="10" t="s">
        <v>101</v>
      </c>
      <c r="I21" s="10" t="s">
        <v>154</v>
      </c>
      <c r="J21" s="10" t="s">
        <v>122</v>
      </c>
      <c r="K21" s="12"/>
      <c r="L21" s="12" t="str">
        <f>"140,0"</f>
        <v>140,0</v>
      </c>
      <c r="M21" s="12" t="str">
        <f>"85,9681"</f>
        <v>85,9681</v>
      </c>
      <c r="N21" s="9" t="s">
        <v>24</v>
      </c>
    </row>
    <row r="22" ht="12.75">
      <c r="B22" s="6" t="s">
        <v>61</v>
      </c>
    </row>
    <row r="23" spans="1:13" ht="15">
      <c r="A23" s="37" t="s">
        <v>153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4" ht="12.75">
      <c r="A24" s="9" t="s">
        <v>60</v>
      </c>
      <c r="B24" s="9" t="s">
        <v>152</v>
      </c>
      <c r="C24" s="9" t="s">
        <v>151</v>
      </c>
      <c r="D24" s="9" t="s">
        <v>150</v>
      </c>
      <c r="E24" s="9" t="str">
        <f>"0,5493"</f>
        <v>0,5493</v>
      </c>
      <c r="F24" s="9" t="s">
        <v>75</v>
      </c>
      <c r="G24" s="9" t="s">
        <v>14</v>
      </c>
      <c r="H24" s="10" t="s">
        <v>149</v>
      </c>
      <c r="I24" s="41" t="s">
        <v>108</v>
      </c>
      <c r="J24" s="10" t="s">
        <v>108</v>
      </c>
      <c r="K24" s="12"/>
      <c r="L24" s="12" t="str">
        <f>"202,5"</f>
        <v>202,5</v>
      </c>
      <c r="M24" s="12" t="str">
        <f>"142,4898"</f>
        <v>142,4898</v>
      </c>
      <c r="N24" s="9" t="s">
        <v>148</v>
      </c>
    </row>
    <row r="25" ht="12.75">
      <c r="B25" s="6" t="s">
        <v>61</v>
      </c>
    </row>
    <row r="26" spans="1:13" ht="15">
      <c r="A26" s="37" t="s">
        <v>147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4" ht="12.75">
      <c r="A27" s="9" t="s">
        <v>60</v>
      </c>
      <c r="B27" s="9" t="s">
        <v>146</v>
      </c>
      <c r="C27" s="9" t="s">
        <v>145</v>
      </c>
      <c r="D27" s="9" t="s">
        <v>144</v>
      </c>
      <c r="E27" s="9" t="str">
        <f>"0,5282"</f>
        <v>0,5282</v>
      </c>
      <c r="F27" s="9" t="s">
        <v>13</v>
      </c>
      <c r="G27" s="9" t="s">
        <v>14</v>
      </c>
      <c r="H27" s="10" t="s">
        <v>143</v>
      </c>
      <c r="I27" s="10" t="s">
        <v>115</v>
      </c>
      <c r="J27" s="41" t="s">
        <v>108</v>
      </c>
      <c r="K27" s="12"/>
      <c r="L27" s="12" t="str">
        <f>"200,0"</f>
        <v>200,0</v>
      </c>
      <c r="M27" s="12" t="str">
        <f>"111,9784"</f>
        <v>111,9784</v>
      </c>
      <c r="N27" s="9" t="s">
        <v>17</v>
      </c>
    </row>
    <row r="28" ht="12.75">
      <c r="B28" s="6" t="s">
        <v>61</v>
      </c>
    </row>
    <row r="29" spans="1:13" ht="15">
      <c r="A29" s="37" t="s">
        <v>142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 ht="12.75">
      <c r="A30" s="9" t="s">
        <v>141</v>
      </c>
      <c r="B30" s="9" t="s">
        <v>140</v>
      </c>
      <c r="C30" s="9" t="s">
        <v>139</v>
      </c>
      <c r="D30" s="9" t="s">
        <v>138</v>
      </c>
      <c r="E30" s="9" t="str">
        <f>"0,5065"</f>
        <v>0,5065</v>
      </c>
      <c r="F30" s="9" t="s">
        <v>75</v>
      </c>
      <c r="G30" s="9" t="s">
        <v>137</v>
      </c>
      <c r="H30" s="41" t="s">
        <v>136</v>
      </c>
      <c r="I30" s="12"/>
      <c r="J30" s="12"/>
      <c r="K30" s="12"/>
      <c r="L30" s="12" t="str">
        <f>"0.00"</f>
        <v>0.00</v>
      </c>
      <c r="M30" s="12" t="str">
        <f>"0,0000"</f>
        <v>0,0000</v>
      </c>
      <c r="N30" s="9" t="s">
        <v>135</v>
      </c>
    </row>
    <row r="31" ht="12.75">
      <c r="B31" s="6" t="s">
        <v>61</v>
      </c>
    </row>
    <row r="32" spans="2:7" ht="15">
      <c r="B32" s="6" t="s">
        <v>61</v>
      </c>
      <c r="F32" s="14" t="s">
        <v>31</v>
      </c>
      <c r="G32" s="20" t="s">
        <v>91</v>
      </c>
    </row>
    <row r="33" spans="2:7" s="3" customFormat="1" ht="15">
      <c r="B33" s="6" t="s">
        <v>61</v>
      </c>
      <c r="C33" s="6"/>
      <c r="D33" s="6"/>
      <c r="E33" s="6"/>
      <c r="F33" s="14" t="s">
        <v>32</v>
      </c>
      <c r="G33" s="20" t="s">
        <v>94</v>
      </c>
    </row>
    <row r="34" spans="2:7" s="3" customFormat="1" ht="15">
      <c r="B34" s="6" t="s">
        <v>61</v>
      </c>
      <c r="C34" s="6"/>
      <c r="D34" s="6"/>
      <c r="E34" s="6"/>
      <c r="F34" s="14" t="s">
        <v>33</v>
      </c>
      <c r="G34" s="20" t="s">
        <v>93</v>
      </c>
    </row>
    <row r="35" spans="2:7" s="3" customFormat="1" ht="15">
      <c r="B35" s="6" t="s">
        <v>61</v>
      </c>
      <c r="C35" s="6"/>
      <c r="D35" s="6"/>
      <c r="E35" s="6"/>
      <c r="F35" s="14" t="s">
        <v>34</v>
      </c>
      <c r="G35" s="20" t="s">
        <v>91</v>
      </c>
    </row>
    <row r="36" spans="2:7" s="3" customFormat="1" ht="15">
      <c r="B36" s="6" t="s">
        <v>61</v>
      </c>
      <c r="C36" s="6"/>
      <c r="D36" s="6"/>
      <c r="E36" s="6"/>
      <c r="F36" s="14" t="s">
        <v>34</v>
      </c>
      <c r="G36" s="20" t="s">
        <v>99</v>
      </c>
    </row>
    <row r="37" spans="2:7" s="3" customFormat="1" ht="15">
      <c r="B37" s="6" t="s">
        <v>61</v>
      </c>
      <c r="C37" s="6"/>
      <c r="D37" s="6"/>
      <c r="E37" s="6"/>
      <c r="F37" s="14" t="s">
        <v>35</v>
      </c>
      <c r="G37" s="20" t="s">
        <v>95</v>
      </c>
    </row>
    <row r="38" spans="2:7" s="3" customFormat="1" ht="15">
      <c r="B38" s="6" t="s">
        <v>61</v>
      </c>
      <c r="C38" s="6"/>
      <c r="D38" s="6"/>
      <c r="E38" s="6"/>
      <c r="F38" s="14"/>
      <c r="G38" s="6"/>
    </row>
    <row r="39" spans="2:7" s="3" customFormat="1" ht="12.75">
      <c r="B39" s="6" t="s">
        <v>61</v>
      </c>
      <c r="C39" s="6"/>
      <c r="D39" s="6"/>
      <c r="E39" s="6"/>
      <c r="F39" s="6"/>
      <c r="G39" s="6"/>
    </row>
    <row r="40" spans="2:7" s="3" customFormat="1" ht="18">
      <c r="B40" s="6" t="s">
        <v>61</v>
      </c>
      <c r="C40" s="15" t="s">
        <v>36</v>
      </c>
      <c r="D40" s="15"/>
      <c r="E40" s="6"/>
      <c r="F40" s="6"/>
      <c r="G40" s="6"/>
    </row>
    <row r="41" spans="2:7" s="3" customFormat="1" ht="15">
      <c r="B41" s="6" t="s">
        <v>61</v>
      </c>
      <c r="C41" s="19" t="s">
        <v>80</v>
      </c>
      <c r="D41" s="19"/>
      <c r="E41" s="6"/>
      <c r="F41" s="6"/>
      <c r="G41" s="6"/>
    </row>
    <row r="42" spans="2:7" s="3" customFormat="1" ht="14.25">
      <c r="B42" s="6" t="s">
        <v>61</v>
      </c>
      <c r="C42" s="17"/>
      <c r="D42" s="17" t="s">
        <v>52</v>
      </c>
      <c r="E42" s="6"/>
      <c r="F42" s="6"/>
      <c r="G42" s="6"/>
    </row>
    <row r="43" spans="2:7" s="3" customFormat="1" ht="15">
      <c r="B43" s="6" t="s">
        <v>61</v>
      </c>
      <c r="C43" s="5" t="s">
        <v>39</v>
      </c>
      <c r="D43" s="5" t="s">
        <v>40</v>
      </c>
      <c r="E43" s="5" t="s">
        <v>41</v>
      </c>
      <c r="F43" s="5" t="s">
        <v>42</v>
      </c>
      <c r="G43" s="5" t="s">
        <v>98</v>
      </c>
    </row>
    <row r="44" spans="2:7" s="3" customFormat="1" ht="12.75">
      <c r="B44" s="6" t="s">
        <v>61</v>
      </c>
      <c r="C44" s="6" t="s">
        <v>134</v>
      </c>
      <c r="D44" s="6" t="s">
        <v>52</v>
      </c>
      <c r="E44" s="7" t="s">
        <v>49</v>
      </c>
      <c r="F44" s="7" t="s">
        <v>130</v>
      </c>
      <c r="G44" s="7" t="s">
        <v>133</v>
      </c>
    </row>
    <row r="45" spans="2:7" s="3" customFormat="1" ht="12.75">
      <c r="B45" s="6" t="s">
        <v>61</v>
      </c>
      <c r="C45" s="6"/>
      <c r="D45" s="6"/>
      <c r="E45" s="6"/>
      <c r="F45" s="6"/>
      <c r="G45" s="6"/>
    </row>
    <row r="46" spans="2:7" s="3" customFormat="1" ht="14.25">
      <c r="B46" s="6" t="s">
        <v>61</v>
      </c>
      <c r="C46" s="17"/>
      <c r="D46" s="17" t="s">
        <v>84</v>
      </c>
      <c r="E46" s="6"/>
      <c r="F46" s="6"/>
      <c r="G46" s="6"/>
    </row>
    <row r="47" spans="2:7" s="3" customFormat="1" ht="15">
      <c r="B47" s="6" t="s">
        <v>61</v>
      </c>
      <c r="C47" s="5" t="s">
        <v>39</v>
      </c>
      <c r="D47" s="5" t="s">
        <v>40</v>
      </c>
      <c r="E47" s="5" t="s">
        <v>41</v>
      </c>
      <c r="F47" s="5" t="s">
        <v>42</v>
      </c>
      <c r="G47" s="5" t="s">
        <v>98</v>
      </c>
    </row>
    <row r="48" spans="2:7" s="3" customFormat="1" ht="12.75">
      <c r="B48" s="6" t="s">
        <v>61</v>
      </c>
      <c r="C48" s="6" t="s">
        <v>132</v>
      </c>
      <c r="D48" s="6" t="s">
        <v>131</v>
      </c>
      <c r="E48" s="7" t="s">
        <v>49</v>
      </c>
      <c r="F48" s="7" t="s">
        <v>130</v>
      </c>
      <c r="G48" s="7" t="s">
        <v>129</v>
      </c>
    </row>
    <row r="49" spans="2:7" s="3" customFormat="1" ht="12.75">
      <c r="B49" s="6" t="s">
        <v>61</v>
      </c>
      <c r="C49" s="6"/>
      <c r="D49" s="6"/>
      <c r="E49" s="6"/>
      <c r="F49" s="6"/>
      <c r="G49" s="6"/>
    </row>
    <row r="50" spans="2:7" s="3" customFormat="1" ht="12.75">
      <c r="B50" s="6" t="s">
        <v>61</v>
      </c>
      <c r="C50" s="6"/>
      <c r="D50" s="6"/>
      <c r="E50" s="6"/>
      <c r="F50" s="6"/>
      <c r="G50" s="6"/>
    </row>
    <row r="51" spans="2:7" s="3" customFormat="1" ht="15">
      <c r="B51" s="6" t="s">
        <v>61</v>
      </c>
      <c r="C51" s="19" t="s">
        <v>37</v>
      </c>
      <c r="D51" s="19"/>
      <c r="E51" s="6"/>
      <c r="F51" s="6"/>
      <c r="G51" s="6"/>
    </row>
    <row r="52" spans="2:7" s="3" customFormat="1" ht="14.25">
      <c r="B52" s="6" t="s">
        <v>61</v>
      </c>
      <c r="C52" s="17"/>
      <c r="D52" s="17" t="s">
        <v>38</v>
      </c>
      <c r="E52" s="6"/>
      <c r="F52" s="6"/>
      <c r="G52" s="6"/>
    </row>
    <row r="53" spans="2:7" s="3" customFormat="1" ht="15">
      <c r="B53" s="6" t="s">
        <v>61</v>
      </c>
      <c r="C53" s="5" t="s">
        <v>39</v>
      </c>
      <c r="D53" s="5" t="s">
        <v>40</v>
      </c>
      <c r="E53" s="5" t="s">
        <v>41</v>
      </c>
      <c r="F53" s="5" t="s">
        <v>42</v>
      </c>
      <c r="G53" s="5" t="s">
        <v>98</v>
      </c>
    </row>
    <row r="54" spans="2:7" s="3" customFormat="1" ht="12.75">
      <c r="B54" s="6" t="s">
        <v>61</v>
      </c>
      <c r="C54" s="6" t="s">
        <v>128</v>
      </c>
      <c r="D54" s="6" t="s">
        <v>44</v>
      </c>
      <c r="E54" s="7" t="s">
        <v>116</v>
      </c>
      <c r="F54" s="7" t="s">
        <v>127</v>
      </c>
      <c r="G54" s="7" t="s">
        <v>126</v>
      </c>
    </row>
    <row r="55" spans="2:7" s="3" customFormat="1" ht="12.75">
      <c r="B55" s="6" t="s">
        <v>61</v>
      </c>
      <c r="C55" s="6" t="s">
        <v>125</v>
      </c>
      <c r="D55" s="6" t="s">
        <v>44</v>
      </c>
      <c r="E55" s="7" t="s">
        <v>124</v>
      </c>
      <c r="F55" s="7" t="s">
        <v>115</v>
      </c>
      <c r="G55" s="7" t="s">
        <v>123</v>
      </c>
    </row>
    <row r="56" spans="2:7" s="3" customFormat="1" ht="12.75">
      <c r="B56" s="6" t="s">
        <v>61</v>
      </c>
      <c r="C56" s="6" t="s">
        <v>26</v>
      </c>
      <c r="D56" s="6" t="s">
        <v>44</v>
      </c>
      <c r="E56" s="7" t="s">
        <v>45</v>
      </c>
      <c r="F56" s="7" t="s">
        <v>122</v>
      </c>
      <c r="G56" s="7" t="s">
        <v>121</v>
      </c>
    </row>
    <row r="57" spans="2:7" s="3" customFormat="1" ht="12.75">
      <c r="B57" s="6" t="s">
        <v>61</v>
      </c>
      <c r="C57" s="6"/>
      <c r="D57" s="6"/>
      <c r="E57" s="6"/>
      <c r="F57" s="6"/>
      <c r="G57" s="6"/>
    </row>
    <row r="58" spans="2:7" s="3" customFormat="1" ht="14.25">
      <c r="B58" s="6" t="s">
        <v>61</v>
      </c>
      <c r="C58" s="17"/>
      <c r="D58" s="17" t="s">
        <v>52</v>
      </c>
      <c r="E58" s="6"/>
      <c r="F58" s="6"/>
      <c r="G58" s="6"/>
    </row>
    <row r="59" spans="2:7" s="3" customFormat="1" ht="15">
      <c r="B59" s="6" t="s">
        <v>61</v>
      </c>
      <c r="C59" s="5" t="s">
        <v>39</v>
      </c>
      <c r="D59" s="5" t="s">
        <v>40</v>
      </c>
      <c r="E59" s="5" t="s">
        <v>41</v>
      </c>
      <c r="F59" s="5" t="s">
        <v>42</v>
      </c>
      <c r="G59" s="5" t="s">
        <v>98</v>
      </c>
    </row>
    <row r="60" spans="2:7" s="3" customFormat="1" ht="12.75">
      <c r="B60" s="6" t="s">
        <v>61</v>
      </c>
      <c r="C60" s="6" t="s">
        <v>120</v>
      </c>
      <c r="D60" s="6" t="s">
        <v>52</v>
      </c>
      <c r="E60" s="7" t="s">
        <v>86</v>
      </c>
      <c r="F60" s="7" t="s">
        <v>119</v>
      </c>
      <c r="G60" s="7" t="s">
        <v>118</v>
      </c>
    </row>
    <row r="61" spans="2:7" s="3" customFormat="1" ht="12.75">
      <c r="B61" s="6" t="s">
        <v>61</v>
      </c>
      <c r="C61" s="6" t="s">
        <v>117</v>
      </c>
      <c r="D61" s="6" t="s">
        <v>52</v>
      </c>
      <c r="E61" s="7" t="s">
        <v>116</v>
      </c>
      <c r="F61" s="7" t="s">
        <v>115</v>
      </c>
      <c r="G61" s="7" t="s">
        <v>114</v>
      </c>
    </row>
    <row r="62" spans="2:7" s="3" customFormat="1" ht="12.75">
      <c r="B62" s="6" t="s">
        <v>61</v>
      </c>
      <c r="C62" s="6"/>
      <c r="D62" s="6"/>
      <c r="E62" s="6"/>
      <c r="F62" s="6"/>
      <c r="G62" s="6"/>
    </row>
    <row r="63" spans="2:7" s="3" customFormat="1" ht="14.25">
      <c r="B63" s="6" t="s">
        <v>61</v>
      </c>
      <c r="C63" s="17"/>
      <c r="D63" s="17" t="s">
        <v>84</v>
      </c>
      <c r="E63" s="6"/>
      <c r="F63" s="6"/>
      <c r="G63" s="6"/>
    </row>
    <row r="64" spans="2:7" s="3" customFormat="1" ht="15">
      <c r="B64" s="6" t="s">
        <v>61</v>
      </c>
      <c r="C64" s="5" t="s">
        <v>39</v>
      </c>
      <c r="D64" s="5" t="s">
        <v>40</v>
      </c>
      <c r="E64" s="5" t="s">
        <v>41</v>
      </c>
      <c r="F64" s="5" t="s">
        <v>42</v>
      </c>
      <c r="G64" s="5" t="s">
        <v>98</v>
      </c>
    </row>
    <row r="65" spans="2:7" s="3" customFormat="1" ht="12.75">
      <c r="B65" s="6" t="s">
        <v>61</v>
      </c>
      <c r="C65" s="6" t="s">
        <v>72</v>
      </c>
      <c r="D65" s="6" t="s">
        <v>85</v>
      </c>
      <c r="E65" s="7" t="s">
        <v>86</v>
      </c>
      <c r="F65" s="7" t="s">
        <v>113</v>
      </c>
      <c r="G65" s="7" t="s">
        <v>112</v>
      </c>
    </row>
    <row r="66" spans="2:7" s="3" customFormat="1" ht="12.75">
      <c r="B66" s="6" t="s">
        <v>61</v>
      </c>
      <c r="C66" s="6" t="s">
        <v>111</v>
      </c>
      <c r="D66" s="6" t="s">
        <v>110</v>
      </c>
      <c r="E66" s="7" t="s">
        <v>109</v>
      </c>
      <c r="F66" s="7" t="s">
        <v>108</v>
      </c>
      <c r="G66" s="7" t="s">
        <v>107</v>
      </c>
    </row>
    <row r="67" spans="2:7" s="3" customFormat="1" ht="12.75">
      <c r="B67" s="6" t="s">
        <v>61</v>
      </c>
      <c r="C67" s="6"/>
      <c r="D67" s="6"/>
      <c r="E67" s="6"/>
      <c r="F67" s="6"/>
      <c r="G67" s="6"/>
    </row>
  </sheetData>
  <sheetProtection/>
  <mergeCells count="20">
    <mergeCell ref="M3:M4"/>
    <mergeCell ref="N3:N4"/>
    <mergeCell ref="A5:M5"/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A16:M16"/>
    <mergeCell ref="A20:M20"/>
    <mergeCell ref="A23:M23"/>
    <mergeCell ref="A26:M26"/>
    <mergeCell ref="A29:M29"/>
    <mergeCell ref="A9:M9"/>
    <mergeCell ref="A12:M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7.375" style="6" bestFit="1" customWidth="1"/>
    <col min="2" max="2" width="24.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30.1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14.25390625" style="6" bestFit="1" customWidth="1"/>
    <col min="15" max="16384" width="9.125" style="3" customWidth="1"/>
  </cols>
  <sheetData>
    <row r="1" spans="1:14" s="2" customFormat="1" ht="28.5" customHeight="1">
      <c r="A1" s="21" t="s">
        <v>211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105</v>
      </c>
      <c r="F3" s="32" t="s">
        <v>3</v>
      </c>
      <c r="G3" s="32" t="s">
        <v>6</v>
      </c>
      <c r="H3" s="32" t="s">
        <v>210</v>
      </c>
      <c r="I3" s="32"/>
      <c r="J3" s="32"/>
      <c r="K3" s="32"/>
      <c r="L3" s="32" t="s">
        <v>103</v>
      </c>
      <c r="M3" s="32" t="s">
        <v>2</v>
      </c>
      <c r="N3" s="33" t="s">
        <v>1</v>
      </c>
    </row>
    <row r="4" spans="1:14" s="1" customFormat="1" ht="21" customHeight="1" thickBot="1">
      <c r="A4" s="29"/>
      <c r="B4" s="40"/>
      <c r="C4" s="31"/>
      <c r="D4" s="31"/>
      <c r="E4" s="31"/>
      <c r="F4" s="31"/>
      <c r="G4" s="31"/>
      <c r="H4" s="18">
        <v>1</v>
      </c>
      <c r="I4" s="18">
        <v>2</v>
      </c>
      <c r="J4" s="18">
        <v>3</v>
      </c>
      <c r="K4" s="18" t="s">
        <v>102</v>
      </c>
      <c r="L4" s="31"/>
      <c r="M4" s="31"/>
      <c r="N4" s="34"/>
    </row>
    <row r="5" spans="1:13" ht="15">
      <c r="A5" s="35" t="s">
        <v>175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2.75">
      <c r="A6" s="9" t="s">
        <v>60</v>
      </c>
      <c r="B6" s="9" t="s">
        <v>209</v>
      </c>
      <c r="C6" s="9" t="s">
        <v>208</v>
      </c>
      <c r="D6" s="9" t="s">
        <v>207</v>
      </c>
      <c r="E6" s="9" t="str">
        <f>"0,6805"</f>
        <v>0,6805</v>
      </c>
      <c r="F6" s="9" t="s">
        <v>75</v>
      </c>
      <c r="G6" s="9" t="s">
        <v>14</v>
      </c>
      <c r="H6" s="10" t="s">
        <v>127</v>
      </c>
      <c r="I6" s="10" t="s">
        <v>155</v>
      </c>
      <c r="J6" s="41" t="s">
        <v>113</v>
      </c>
      <c r="K6" s="12"/>
      <c r="L6" s="12" t="str">
        <f>"170,0"</f>
        <v>170,0</v>
      </c>
      <c r="M6" s="12" t="str">
        <f>"115,6850"</f>
        <v>115,6850</v>
      </c>
      <c r="N6" s="9" t="s">
        <v>135</v>
      </c>
    </row>
    <row r="7" ht="12.75">
      <c r="B7" s="6" t="s">
        <v>61</v>
      </c>
    </row>
    <row r="8" spans="1:13" ht="15">
      <c r="A8" s="37" t="s">
        <v>25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2.75">
      <c r="A9" s="9" t="s">
        <v>60</v>
      </c>
      <c r="B9" s="9" t="s">
        <v>206</v>
      </c>
      <c r="C9" s="9" t="s">
        <v>205</v>
      </c>
      <c r="D9" s="9" t="s">
        <v>204</v>
      </c>
      <c r="E9" s="9" t="str">
        <f>"0,5727"</f>
        <v>0,5727</v>
      </c>
      <c r="F9" s="9" t="s">
        <v>75</v>
      </c>
      <c r="G9" s="9" t="s">
        <v>203</v>
      </c>
      <c r="H9" s="10" t="s">
        <v>157</v>
      </c>
      <c r="I9" s="41" t="s">
        <v>119</v>
      </c>
      <c r="J9" s="41" t="s">
        <v>202</v>
      </c>
      <c r="K9" s="12"/>
      <c r="L9" s="12" t="str">
        <f>"220,0"</f>
        <v>220,0</v>
      </c>
      <c r="M9" s="12" t="str">
        <f>"125,9940"</f>
        <v>125,9940</v>
      </c>
      <c r="N9" s="9" t="s">
        <v>201</v>
      </c>
    </row>
    <row r="10" ht="12.75">
      <c r="B10" s="6" t="s">
        <v>61</v>
      </c>
    </row>
    <row r="11" spans="1:13" ht="15">
      <c r="A11" s="37" t="s">
        <v>142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4" ht="12.75">
      <c r="A12" s="9" t="s">
        <v>60</v>
      </c>
      <c r="B12" s="9" t="s">
        <v>200</v>
      </c>
      <c r="C12" s="9" t="s">
        <v>139</v>
      </c>
      <c r="D12" s="9" t="s">
        <v>138</v>
      </c>
      <c r="E12" s="9" t="str">
        <f>"0,5065"</f>
        <v>0,5065</v>
      </c>
      <c r="F12" s="9" t="s">
        <v>75</v>
      </c>
      <c r="G12" s="9" t="s">
        <v>137</v>
      </c>
      <c r="H12" s="41" t="s">
        <v>194</v>
      </c>
      <c r="I12" s="10" t="s">
        <v>194</v>
      </c>
      <c r="J12" s="12"/>
      <c r="K12" s="12"/>
      <c r="L12" s="12" t="str">
        <f>"270,0"</f>
        <v>270,0</v>
      </c>
      <c r="M12" s="12" t="str">
        <f>"136,7469"</f>
        <v>136,7469</v>
      </c>
      <c r="N12" s="9" t="s">
        <v>135</v>
      </c>
    </row>
    <row r="13" ht="12.75">
      <c r="B13" s="6" t="s">
        <v>61</v>
      </c>
    </row>
    <row r="14" spans="2:7" ht="15">
      <c r="B14" s="6" t="s">
        <v>61</v>
      </c>
      <c r="F14" s="14" t="s">
        <v>31</v>
      </c>
      <c r="G14" s="20" t="s">
        <v>91</v>
      </c>
    </row>
    <row r="15" spans="2:7" ht="15">
      <c r="B15" s="6" t="s">
        <v>61</v>
      </c>
      <c r="F15" s="14" t="s">
        <v>32</v>
      </c>
      <c r="G15" s="20" t="s">
        <v>94</v>
      </c>
    </row>
    <row r="16" spans="2:7" ht="15">
      <c r="B16" s="6" t="s">
        <v>61</v>
      </c>
      <c r="F16" s="14" t="s">
        <v>33</v>
      </c>
      <c r="G16" s="20" t="s">
        <v>92</v>
      </c>
    </row>
    <row r="17" spans="2:7" s="3" customFormat="1" ht="15">
      <c r="B17" s="6" t="s">
        <v>61</v>
      </c>
      <c r="C17" s="6"/>
      <c r="D17" s="6"/>
      <c r="E17" s="6"/>
      <c r="F17" s="14" t="s">
        <v>34</v>
      </c>
      <c r="G17" s="20" t="s">
        <v>93</v>
      </c>
    </row>
    <row r="18" spans="2:7" s="3" customFormat="1" ht="15">
      <c r="B18" s="6" t="s">
        <v>61</v>
      </c>
      <c r="C18" s="6"/>
      <c r="D18" s="6"/>
      <c r="E18" s="6"/>
      <c r="F18" s="14" t="s">
        <v>34</v>
      </c>
      <c r="G18" s="20" t="s">
        <v>91</v>
      </c>
    </row>
    <row r="19" spans="2:7" s="3" customFormat="1" ht="15">
      <c r="B19" s="6" t="s">
        <v>61</v>
      </c>
      <c r="C19" s="6"/>
      <c r="D19" s="6"/>
      <c r="E19" s="6"/>
      <c r="F19" s="14" t="s">
        <v>35</v>
      </c>
      <c r="G19" s="20" t="s">
        <v>95</v>
      </c>
    </row>
    <row r="20" spans="2:7" s="3" customFormat="1" ht="15">
      <c r="B20" s="6" t="s">
        <v>61</v>
      </c>
      <c r="C20" s="6"/>
      <c r="D20" s="6"/>
      <c r="E20" s="6"/>
      <c r="F20" s="14"/>
      <c r="G20" s="6"/>
    </row>
    <row r="21" spans="2:7" s="3" customFormat="1" ht="12.75">
      <c r="B21" s="6" t="s">
        <v>61</v>
      </c>
      <c r="C21" s="6"/>
      <c r="D21" s="6"/>
      <c r="E21" s="6"/>
      <c r="F21" s="6"/>
      <c r="G21" s="6"/>
    </row>
    <row r="22" spans="2:7" s="3" customFormat="1" ht="18">
      <c r="B22" s="6" t="s">
        <v>61</v>
      </c>
      <c r="C22" s="15" t="s">
        <v>36</v>
      </c>
      <c r="D22" s="15"/>
      <c r="E22" s="6"/>
      <c r="F22" s="6"/>
      <c r="G22" s="6"/>
    </row>
    <row r="23" spans="2:7" s="3" customFormat="1" ht="15">
      <c r="B23" s="6" t="s">
        <v>61</v>
      </c>
      <c r="C23" s="19" t="s">
        <v>37</v>
      </c>
      <c r="D23" s="19"/>
      <c r="E23" s="6"/>
      <c r="F23" s="6"/>
      <c r="G23" s="6"/>
    </row>
    <row r="24" spans="2:7" s="3" customFormat="1" ht="14.25">
      <c r="B24" s="6" t="s">
        <v>61</v>
      </c>
      <c r="C24" s="17"/>
      <c r="D24" s="17" t="s">
        <v>52</v>
      </c>
      <c r="E24" s="6"/>
      <c r="F24" s="6"/>
      <c r="G24" s="6"/>
    </row>
    <row r="25" spans="2:7" s="3" customFormat="1" ht="15">
      <c r="B25" s="6" t="s">
        <v>61</v>
      </c>
      <c r="C25" s="5" t="s">
        <v>39</v>
      </c>
      <c r="D25" s="5" t="s">
        <v>40</v>
      </c>
      <c r="E25" s="5" t="s">
        <v>41</v>
      </c>
      <c r="F25" s="5" t="s">
        <v>42</v>
      </c>
      <c r="G25" s="5" t="s">
        <v>98</v>
      </c>
    </row>
    <row r="26" spans="2:7" s="3" customFormat="1" ht="12.75">
      <c r="B26" s="6" t="s">
        <v>61</v>
      </c>
      <c r="C26" s="6" t="s">
        <v>199</v>
      </c>
      <c r="D26" s="6" t="s">
        <v>52</v>
      </c>
      <c r="E26" s="7" t="s">
        <v>45</v>
      </c>
      <c r="F26" s="7" t="s">
        <v>157</v>
      </c>
      <c r="G26" s="7" t="s">
        <v>198</v>
      </c>
    </row>
    <row r="27" spans="2:7" s="3" customFormat="1" ht="12.75">
      <c r="B27" s="6" t="s">
        <v>61</v>
      </c>
      <c r="C27" s="6" t="s">
        <v>197</v>
      </c>
      <c r="D27" s="6" t="s">
        <v>52</v>
      </c>
      <c r="E27" s="7" t="s">
        <v>116</v>
      </c>
      <c r="F27" s="7" t="s">
        <v>155</v>
      </c>
      <c r="G27" s="7" t="s">
        <v>196</v>
      </c>
    </row>
    <row r="28" spans="2:7" s="3" customFormat="1" ht="12.75">
      <c r="B28" s="6" t="s">
        <v>61</v>
      </c>
      <c r="C28" s="6"/>
      <c r="D28" s="6"/>
      <c r="E28" s="6"/>
      <c r="F28" s="6"/>
      <c r="G28" s="6"/>
    </row>
    <row r="29" spans="2:7" s="3" customFormat="1" ht="14.25">
      <c r="B29" s="6" t="s">
        <v>61</v>
      </c>
      <c r="C29" s="17"/>
      <c r="D29" s="17" t="s">
        <v>84</v>
      </c>
      <c r="E29" s="6"/>
      <c r="F29" s="6"/>
      <c r="G29" s="6"/>
    </row>
    <row r="30" spans="2:7" s="3" customFormat="1" ht="15">
      <c r="B30" s="6" t="s">
        <v>61</v>
      </c>
      <c r="C30" s="5" t="s">
        <v>39</v>
      </c>
      <c r="D30" s="5" t="s">
        <v>40</v>
      </c>
      <c r="E30" s="5" t="s">
        <v>41</v>
      </c>
      <c r="F30" s="5" t="s">
        <v>42</v>
      </c>
      <c r="G30" s="5" t="s">
        <v>98</v>
      </c>
    </row>
    <row r="31" spans="2:7" s="3" customFormat="1" ht="12.75">
      <c r="B31" s="6" t="s">
        <v>61</v>
      </c>
      <c r="C31" s="6" t="s">
        <v>140</v>
      </c>
      <c r="D31" s="6" t="s">
        <v>131</v>
      </c>
      <c r="E31" s="7" t="s">
        <v>195</v>
      </c>
      <c r="F31" s="7" t="s">
        <v>194</v>
      </c>
      <c r="G31" s="7" t="s">
        <v>193</v>
      </c>
    </row>
    <row r="32" spans="2:7" s="3" customFormat="1" ht="12.75">
      <c r="B32" s="6" t="s">
        <v>61</v>
      </c>
      <c r="C32" s="6"/>
      <c r="D32" s="6"/>
      <c r="E32" s="6"/>
      <c r="F32" s="6"/>
      <c r="G32" s="6"/>
    </row>
  </sheetData>
  <sheetProtection/>
  <mergeCells count="15">
    <mergeCell ref="L3:L4"/>
    <mergeCell ref="M3:M4"/>
    <mergeCell ref="N3:N4"/>
    <mergeCell ref="A5:M5"/>
    <mergeCell ref="A8:M8"/>
    <mergeCell ref="A11:M11"/>
    <mergeCell ref="B3:B4"/>
    <mergeCell ref="A1:N2"/>
    <mergeCell ref="A3:A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9">
      <selection activeCell="J50" sqref="J50"/>
    </sheetView>
  </sheetViews>
  <sheetFormatPr defaultColWidth="9.00390625" defaultRowHeight="12.75"/>
  <cols>
    <col min="1" max="1" width="7.375" style="6" bestFit="1" customWidth="1"/>
    <col min="2" max="2" width="25.87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6.87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8.625" style="7" bestFit="1" customWidth="1"/>
    <col min="14" max="14" width="22.375" style="6" bestFit="1" customWidth="1"/>
    <col min="15" max="16384" width="9.125" style="3" customWidth="1"/>
  </cols>
  <sheetData>
    <row r="1" spans="1:14" s="2" customFormat="1" ht="28.5" customHeight="1">
      <c r="A1" s="21" t="s">
        <v>312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105</v>
      </c>
      <c r="F3" s="32" t="s">
        <v>3</v>
      </c>
      <c r="G3" s="32" t="s">
        <v>6</v>
      </c>
      <c r="H3" s="32" t="s">
        <v>210</v>
      </c>
      <c r="I3" s="32"/>
      <c r="J3" s="32"/>
      <c r="K3" s="32"/>
      <c r="L3" s="32" t="s">
        <v>103</v>
      </c>
      <c r="M3" s="32" t="s">
        <v>2</v>
      </c>
      <c r="N3" s="33" t="s">
        <v>1</v>
      </c>
    </row>
    <row r="4" spans="1:14" s="1" customFormat="1" ht="21" customHeight="1" thickBot="1">
      <c r="A4" s="29"/>
      <c r="B4" s="40"/>
      <c r="C4" s="31"/>
      <c r="D4" s="31"/>
      <c r="E4" s="31"/>
      <c r="F4" s="31"/>
      <c r="G4" s="31"/>
      <c r="H4" s="18">
        <v>1</v>
      </c>
      <c r="I4" s="18">
        <v>2</v>
      </c>
      <c r="J4" s="18">
        <v>3</v>
      </c>
      <c r="K4" s="18" t="s">
        <v>102</v>
      </c>
      <c r="L4" s="31"/>
      <c r="M4" s="31"/>
      <c r="N4" s="34"/>
    </row>
    <row r="5" spans="1:13" ht="15">
      <c r="A5" s="35" t="s">
        <v>66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2.75">
      <c r="A6" s="9" t="s">
        <v>60</v>
      </c>
      <c r="B6" s="9" t="s">
        <v>89</v>
      </c>
      <c r="C6" s="9" t="s">
        <v>68</v>
      </c>
      <c r="D6" s="9" t="s">
        <v>69</v>
      </c>
      <c r="E6" s="9" t="str">
        <f>"0,9817"</f>
        <v>0,9817</v>
      </c>
      <c r="F6" s="9" t="s">
        <v>13</v>
      </c>
      <c r="G6" s="9" t="s">
        <v>14</v>
      </c>
      <c r="H6" s="10" t="s">
        <v>77</v>
      </c>
      <c r="I6" s="10" t="s">
        <v>311</v>
      </c>
      <c r="J6" s="10" t="s">
        <v>246</v>
      </c>
      <c r="K6" s="12"/>
      <c r="L6" s="12" t="str">
        <f>"50,0"</f>
        <v>50,0</v>
      </c>
      <c r="M6" s="12" t="str">
        <f>"49,0850"</f>
        <v>49,0850</v>
      </c>
      <c r="N6" s="9" t="s">
        <v>17</v>
      </c>
    </row>
    <row r="7" ht="12.75">
      <c r="B7" s="6" t="s">
        <v>61</v>
      </c>
    </row>
    <row r="8" spans="1:13" ht="15">
      <c r="A8" s="37" t="s">
        <v>9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2.75">
      <c r="A9" s="45" t="s">
        <v>60</v>
      </c>
      <c r="B9" s="45" t="s">
        <v>242</v>
      </c>
      <c r="C9" s="45" t="s">
        <v>310</v>
      </c>
      <c r="D9" s="45" t="s">
        <v>309</v>
      </c>
      <c r="E9" s="45" t="str">
        <f>"0,7814"</f>
        <v>0,7814</v>
      </c>
      <c r="F9" s="45" t="s">
        <v>13</v>
      </c>
      <c r="G9" s="45" t="s">
        <v>14</v>
      </c>
      <c r="H9" s="47" t="s">
        <v>308</v>
      </c>
      <c r="I9" s="47" t="s">
        <v>240</v>
      </c>
      <c r="J9" s="49" t="s">
        <v>273</v>
      </c>
      <c r="K9" s="46"/>
      <c r="L9" s="46" t="str">
        <f>"80,0"</f>
        <v>80,0</v>
      </c>
      <c r="M9" s="46" t="str">
        <f>"73,7642"</f>
        <v>73,7642</v>
      </c>
      <c r="N9" s="45" t="s">
        <v>24</v>
      </c>
    </row>
    <row r="10" spans="1:14" ht="12.75">
      <c r="A10" s="50" t="s">
        <v>60</v>
      </c>
      <c r="B10" s="50" t="s">
        <v>10</v>
      </c>
      <c r="C10" s="50" t="s">
        <v>11</v>
      </c>
      <c r="D10" s="50" t="s">
        <v>12</v>
      </c>
      <c r="E10" s="50" t="str">
        <f>"0,8073"</f>
        <v>0,8073</v>
      </c>
      <c r="F10" s="50" t="s">
        <v>13</v>
      </c>
      <c r="G10" s="50" t="s">
        <v>14</v>
      </c>
      <c r="H10" s="53" t="s">
        <v>307</v>
      </c>
      <c r="I10" s="52" t="s">
        <v>240</v>
      </c>
      <c r="J10" s="53" t="s">
        <v>22</v>
      </c>
      <c r="K10" s="51"/>
      <c r="L10" s="51" t="str">
        <f>"82,5"</f>
        <v>82,5</v>
      </c>
      <c r="M10" s="51" t="str">
        <f>"71,9304"</f>
        <v>71,9304</v>
      </c>
      <c r="N10" s="50" t="s">
        <v>17</v>
      </c>
    </row>
    <row r="11" spans="1:14" ht="12.75">
      <c r="A11" s="50" t="s">
        <v>60</v>
      </c>
      <c r="B11" s="50" t="s">
        <v>306</v>
      </c>
      <c r="C11" s="50" t="s">
        <v>305</v>
      </c>
      <c r="D11" s="50" t="s">
        <v>304</v>
      </c>
      <c r="E11" s="50" t="str">
        <f>"0,7393"</f>
        <v>0,7393</v>
      </c>
      <c r="F11" s="50" t="s">
        <v>75</v>
      </c>
      <c r="G11" s="50" t="s">
        <v>14</v>
      </c>
      <c r="H11" s="53" t="s">
        <v>269</v>
      </c>
      <c r="I11" s="53" t="s">
        <v>303</v>
      </c>
      <c r="J11" s="52" t="s">
        <v>291</v>
      </c>
      <c r="K11" s="51"/>
      <c r="L11" s="51" t="str">
        <f>"117,5"</f>
        <v>117,5</v>
      </c>
      <c r="M11" s="51" t="str">
        <f>"86,8619"</f>
        <v>86,8619</v>
      </c>
      <c r="N11" s="50" t="s">
        <v>24</v>
      </c>
    </row>
    <row r="12" spans="1:14" ht="12.75">
      <c r="A12" s="42" t="s">
        <v>264</v>
      </c>
      <c r="B12" s="42" t="s">
        <v>302</v>
      </c>
      <c r="C12" s="42" t="s">
        <v>301</v>
      </c>
      <c r="D12" s="42" t="s">
        <v>300</v>
      </c>
      <c r="E12" s="42" t="str">
        <f>"0,7418"</f>
        <v>0,7418</v>
      </c>
      <c r="F12" s="42" t="s">
        <v>260</v>
      </c>
      <c r="G12" s="42" t="s">
        <v>14</v>
      </c>
      <c r="H12" s="44" t="s">
        <v>240</v>
      </c>
      <c r="I12" s="44" t="s">
        <v>29</v>
      </c>
      <c r="J12" s="44" t="s">
        <v>276</v>
      </c>
      <c r="K12" s="43"/>
      <c r="L12" s="43" t="str">
        <f>"102,5"</f>
        <v>102,5</v>
      </c>
      <c r="M12" s="43" t="str">
        <f>"76,0345"</f>
        <v>76,0345</v>
      </c>
      <c r="N12" s="42" t="s">
        <v>258</v>
      </c>
    </row>
    <row r="13" ht="12.75">
      <c r="B13" s="6" t="s">
        <v>61</v>
      </c>
    </row>
    <row r="14" spans="1:13" ht="15">
      <c r="A14" s="37" t="s">
        <v>175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4" ht="12.75">
      <c r="A15" s="45" t="s">
        <v>60</v>
      </c>
      <c r="B15" s="45" t="s">
        <v>299</v>
      </c>
      <c r="C15" s="45" t="s">
        <v>298</v>
      </c>
      <c r="D15" s="45" t="s">
        <v>297</v>
      </c>
      <c r="E15" s="45" t="str">
        <f>"0,6659"</f>
        <v>0,6659</v>
      </c>
      <c r="F15" s="45" t="s">
        <v>75</v>
      </c>
      <c r="G15" s="45" t="s">
        <v>14</v>
      </c>
      <c r="H15" s="47" t="s">
        <v>296</v>
      </c>
      <c r="I15" s="47" t="s">
        <v>259</v>
      </c>
      <c r="J15" s="47" t="s">
        <v>228</v>
      </c>
      <c r="K15" s="46"/>
      <c r="L15" s="46" t="str">
        <f>"160,0"</f>
        <v>160,0</v>
      </c>
      <c r="M15" s="46" t="str">
        <f>"106,5440"</f>
        <v>106,5440</v>
      </c>
      <c r="N15" s="45" t="s">
        <v>135</v>
      </c>
    </row>
    <row r="16" spans="1:14" ht="12.75">
      <c r="A16" s="50" t="s">
        <v>264</v>
      </c>
      <c r="B16" s="50" t="s">
        <v>295</v>
      </c>
      <c r="C16" s="50" t="s">
        <v>294</v>
      </c>
      <c r="D16" s="50" t="s">
        <v>293</v>
      </c>
      <c r="E16" s="50" t="str">
        <f>"0,6789"</f>
        <v>0,6789</v>
      </c>
      <c r="F16" s="50" t="s">
        <v>159</v>
      </c>
      <c r="G16" s="50" t="s">
        <v>14</v>
      </c>
      <c r="H16" s="53" t="s">
        <v>292</v>
      </c>
      <c r="I16" s="53" t="s">
        <v>130</v>
      </c>
      <c r="J16" s="53" t="s">
        <v>291</v>
      </c>
      <c r="K16" s="51"/>
      <c r="L16" s="51" t="str">
        <f>"120,0"</f>
        <v>120,0</v>
      </c>
      <c r="M16" s="51" t="str">
        <f>"81,4680"</f>
        <v>81,4680</v>
      </c>
      <c r="N16" s="50" t="s">
        <v>176</v>
      </c>
    </row>
    <row r="17" spans="1:14" ht="12.75">
      <c r="A17" s="50" t="s">
        <v>141</v>
      </c>
      <c r="B17" s="50" t="s">
        <v>290</v>
      </c>
      <c r="C17" s="50" t="s">
        <v>289</v>
      </c>
      <c r="D17" s="50" t="s">
        <v>288</v>
      </c>
      <c r="E17" s="50" t="str">
        <f>"0,6680"</f>
        <v>0,6680</v>
      </c>
      <c r="F17" s="50" t="s">
        <v>75</v>
      </c>
      <c r="G17" s="50" t="s">
        <v>14</v>
      </c>
      <c r="H17" s="52" t="s">
        <v>250</v>
      </c>
      <c r="I17" s="52" t="s">
        <v>250</v>
      </c>
      <c r="J17" s="52" t="s">
        <v>250</v>
      </c>
      <c r="K17" s="51"/>
      <c r="L17" s="51" t="str">
        <f>"0.00"</f>
        <v>0.00</v>
      </c>
      <c r="M17" s="51" t="str">
        <f>"0,0000"</f>
        <v>0,0000</v>
      </c>
      <c r="N17" s="50" t="s">
        <v>287</v>
      </c>
    </row>
    <row r="18" spans="1:14" ht="12.75">
      <c r="A18" s="42" t="s">
        <v>60</v>
      </c>
      <c r="B18" s="42" t="s">
        <v>217</v>
      </c>
      <c r="C18" s="42" t="s">
        <v>286</v>
      </c>
      <c r="D18" s="42" t="s">
        <v>285</v>
      </c>
      <c r="E18" s="42" t="str">
        <f>"0,6847"</f>
        <v>0,6847</v>
      </c>
      <c r="F18" s="42" t="s">
        <v>75</v>
      </c>
      <c r="G18" s="42" t="s">
        <v>14</v>
      </c>
      <c r="H18" s="44" t="s">
        <v>246</v>
      </c>
      <c r="I18" s="44" t="s">
        <v>215</v>
      </c>
      <c r="J18" s="48" t="s">
        <v>284</v>
      </c>
      <c r="K18" s="43"/>
      <c r="L18" s="43" t="str">
        <f>"60,0"</f>
        <v>60,0</v>
      </c>
      <c r="M18" s="43" t="str">
        <f>"85,7792"</f>
        <v>85,7792</v>
      </c>
      <c r="N18" s="42" t="s">
        <v>283</v>
      </c>
    </row>
    <row r="19" ht="12.75">
      <c r="B19" s="6" t="s">
        <v>61</v>
      </c>
    </row>
    <row r="20" spans="1:13" ht="15">
      <c r="A20" s="37" t="s">
        <v>18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4" ht="12.75">
      <c r="A21" s="45" t="s">
        <v>60</v>
      </c>
      <c r="B21" s="45" t="s">
        <v>282</v>
      </c>
      <c r="C21" s="45" t="s">
        <v>281</v>
      </c>
      <c r="D21" s="45" t="s">
        <v>280</v>
      </c>
      <c r="E21" s="45" t="str">
        <f>"0,6257"</f>
        <v>0,6257</v>
      </c>
      <c r="F21" s="45" t="s">
        <v>13</v>
      </c>
      <c r="G21" s="45" t="s">
        <v>14</v>
      </c>
      <c r="H21" s="47" t="s">
        <v>219</v>
      </c>
      <c r="I21" s="47" t="s">
        <v>29</v>
      </c>
      <c r="J21" s="49" t="s">
        <v>183</v>
      </c>
      <c r="K21" s="46"/>
      <c r="L21" s="46" t="str">
        <f>"92,5"</f>
        <v>92,5</v>
      </c>
      <c r="M21" s="46" t="str">
        <f>"60,1923"</f>
        <v>60,1923</v>
      </c>
      <c r="N21" s="45" t="s">
        <v>24</v>
      </c>
    </row>
    <row r="22" spans="1:14" ht="12.75">
      <c r="A22" s="50" t="s">
        <v>60</v>
      </c>
      <c r="B22" s="50" t="s">
        <v>62</v>
      </c>
      <c r="C22" s="50" t="s">
        <v>20</v>
      </c>
      <c r="D22" s="50" t="s">
        <v>21</v>
      </c>
      <c r="E22" s="50" t="str">
        <f>"0,6290"</f>
        <v>0,6290</v>
      </c>
      <c r="F22" s="50" t="s">
        <v>13</v>
      </c>
      <c r="G22" s="50" t="s">
        <v>14</v>
      </c>
      <c r="H22" s="53" t="s">
        <v>100</v>
      </c>
      <c r="I22" s="53" t="s">
        <v>223</v>
      </c>
      <c r="J22" s="51"/>
      <c r="K22" s="51"/>
      <c r="L22" s="51" t="str">
        <f>"147,5"</f>
        <v>147,5</v>
      </c>
      <c r="M22" s="51" t="str">
        <f>"92,7775"</f>
        <v>92,7775</v>
      </c>
      <c r="N22" s="50" t="s">
        <v>24</v>
      </c>
    </row>
    <row r="23" spans="1:14" ht="12.75">
      <c r="A23" s="50" t="s">
        <v>264</v>
      </c>
      <c r="B23" s="50" t="s">
        <v>279</v>
      </c>
      <c r="C23" s="50" t="s">
        <v>278</v>
      </c>
      <c r="D23" s="50" t="s">
        <v>277</v>
      </c>
      <c r="E23" s="50" t="str">
        <f>"0,6262"</f>
        <v>0,6262</v>
      </c>
      <c r="F23" s="50" t="s">
        <v>260</v>
      </c>
      <c r="G23" s="50" t="s">
        <v>14</v>
      </c>
      <c r="H23" s="53" t="s">
        <v>273</v>
      </c>
      <c r="I23" s="53" t="s">
        <v>183</v>
      </c>
      <c r="J23" s="52" t="s">
        <v>276</v>
      </c>
      <c r="K23" s="51"/>
      <c r="L23" s="51" t="str">
        <f>"95,0"</f>
        <v>95,0</v>
      </c>
      <c r="M23" s="51" t="str">
        <f>"59,4890"</f>
        <v>59,4890</v>
      </c>
      <c r="N23" s="50" t="s">
        <v>258</v>
      </c>
    </row>
    <row r="24" spans="1:14" ht="12.75">
      <c r="A24" s="42" t="s">
        <v>60</v>
      </c>
      <c r="B24" s="42" t="s">
        <v>221</v>
      </c>
      <c r="C24" s="42" t="s">
        <v>275</v>
      </c>
      <c r="D24" s="42" t="s">
        <v>274</v>
      </c>
      <c r="E24" s="42" t="str">
        <f>"0,6530"</f>
        <v>0,6530</v>
      </c>
      <c r="F24" s="42" t="s">
        <v>75</v>
      </c>
      <c r="G24" s="42" t="s">
        <v>14</v>
      </c>
      <c r="H24" s="44" t="s">
        <v>240</v>
      </c>
      <c r="I24" s="44" t="s">
        <v>273</v>
      </c>
      <c r="J24" s="44" t="s">
        <v>219</v>
      </c>
      <c r="K24" s="43"/>
      <c r="L24" s="43" t="str">
        <f>"87,5"</f>
        <v>87,5</v>
      </c>
      <c r="M24" s="43" t="str">
        <f>"119,0174"</f>
        <v>119,0174</v>
      </c>
      <c r="N24" s="42" t="s">
        <v>135</v>
      </c>
    </row>
    <row r="25" ht="12.75">
      <c r="B25" s="6" t="s">
        <v>61</v>
      </c>
    </row>
    <row r="26" spans="1:13" ht="15">
      <c r="A26" s="37" t="s">
        <v>71</v>
      </c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4" ht="12.75">
      <c r="A27" s="9" t="s">
        <v>60</v>
      </c>
      <c r="B27" s="9" t="s">
        <v>272</v>
      </c>
      <c r="C27" s="9" t="s">
        <v>271</v>
      </c>
      <c r="D27" s="9" t="s">
        <v>270</v>
      </c>
      <c r="E27" s="9" t="str">
        <f>"0,5877"</f>
        <v>0,5877</v>
      </c>
      <c r="F27" s="9" t="s">
        <v>75</v>
      </c>
      <c r="G27" s="9" t="s">
        <v>14</v>
      </c>
      <c r="H27" s="10" t="s">
        <v>269</v>
      </c>
      <c r="I27" s="10" t="s">
        <v>101</v>
      </c>
      <c r="J27" s="10" t="s">
        <v>154</v>
      </c>
      <c r="K27" s="12"/>
      <c r="L27" s="12" t="str">
        <f>"132,5"</f>
        <v>132,5</v>
      </c>
      <c r="M27" s="12" t="str">
        <f>"78,5711"</f>
        <v>78,5711</v>
      </c>
      <c r="N27" s="9" t="s">
        <v>135</v>
      </c>
    </row>
    <row r="28" ht="12.75">
      <c r="B28" s="6" t="s">
        <v>61</v>
      </c>
    </row>
    <row r="29" spans="1:13" ht="15">
      <c r="A29" s="37" t="s">
        <v>25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4" ht="12.75">
      <c r="A30" s="45" t="s">
        <v>60</v>
      </c>
      <c r="B30" s="45" t="s">
        <v>268</v>
      </c>
      <c r="C30" s="45" t="s">
        <v>267</v>
      </c>
      <c r="D30" s="45" t="s">
        <v>266</v>
      </c>
      <c r="E30" s="45" t="str">
        <f>"0,5610"</f>
        <v>0,5610</v>
      </c>
      <c r="F30" s="45" t="s">
        <v>13</v>
      </c>
      <c r="G30" s="45" t="s">
        <v>14</v>
      </c>
      <c r="H30" s="47" t="s">
        <v>259</v>
      </c>
      <c r="I30" s="47" t="s">
        <v>235</v>
      </c>
      <c r="J30" s="49" t="s">
        <v>265</v>
      </c>
      <c r="K30" s="46"/>
      <c r="L30" s="46" t="str">
        <f>"162,5"</f>
        <v>162,5</v>
      </c>
      <c r="M30" s="46" t="str">
        <f>"91,1625"</f>
        <v>91,1625</v>
      </c>
      <c r="N30" s="45" t="s">
        <v>24</v>
      </c>
    </row>
    <row r="31" spans="1:14" ht="12.75">
      <c r="A31" s="50" t="s">
        <v>264</v>
      </c>
      <c r="B31" s="50" t="s">
        <v>263</v>
      </c>
      <c r="C31" s="50" t="s">
        <v>262</v>
      </c>
      <c r="D31" s="50" t="s">
        <v>261</v>
      </c>
      <c r="E31" s="50" t="str">
        <f>"0,5589"</f>
        <v>0,5589</v>
      </c>
      <c r="F31" s="50" t="s">
        <v>260</v>
      </c>
      <c r="G31" s="50" t="s">
        <v>14</v>
      </c>
      <c r="H31" s="53" t="s">
        <v>156</v>
      </c>
      <c r="I31" s="53" t="s">
        <v>231</v>
      </c>
      <c r="J31" s="52" t="s">
        <v>259</v>
      </c>
      <c r="K31" s="51"/>
      <c r="L31" s="51" t="str">
        <f>"152,5"</f>
        <v>152,5</v>
      </c>
      <c r="M31" s="51" t="str">
        <f>"86,9369"</f>
        <v>86,9369</v>
      </c>
      <c r="N31" s="50" t="s">
        <v>258</v>
      </c>
    </row>
    <row r="32" spans="1:14" ht="12.75">
      <c r="A32" s="42" t="s">
        <v>60</v>
      </c>
      <c r="B32" s="42" t="s">
        <v>257</v>
      </c>
      <c r="C32" s="42" t="s">
        <v>256</v>
      </c>
      <c r="D32" s="42" t="s">
        <v>255</v>
      </c>
      <c r="E32" s="42" t="str">
        <f>"0,5583"</f>
        <v>0,5583</v>
      </c>
      <c r="F32" s="42" t="s">
        <v>13</v>
      </c>
      <c r="G32" s="42" t="s">
        <v>14</v>
      </c>
      <c r="H32" s="44" t="s">
        <v>182</v>
      </c>
      <c r="I32" s="48" t="s">
        <v>254</v>
      </c>
      <c r="J32" s="48" t="s">
        <v>254</v>
      </c>
      <c r="K32" s="43"/>
      <c r="L32" s="43" t="str">
        <f>"105,0"</f>
        <v>105,0</v>
      </c>
      <c r="M32" s="43" t="str">
        <f>"58,6215"</f>
        <v>58,6215</v>
      </c>
      <c r="N32" s="42" t="s">
        <v>24</v>
      </c>
    </row>
    <row r="33" ht="12.75">
      <c r="B33" s="6" t="s">
        <v>61</v>
      </c>
    </row>
    <row r="34" spans="1:13" ht="15">
      <c r="A34" s="37" t="s">
        <v>153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14" ht="12.75">
      <c r="A35" s="9" t="s">
        <v>60</v>
      </c>
      <c r="B35" s="9" t="s">
        <v>253</v>
      </c>
      <c r="C35" s="9" t="s">
        <v>252</v>
      </c>
      <c r="D35" s="9" t="s">
        <v>251</v>
      </c>
      <c r="E35" s="9" t="str">
        <f>"0,5378"</f>
        <v>0,5378</v>
      </c>
      <c r="F35" s="9" t="s">
        <v>13</v>
      </c>
      <c r="G35" s="9" t="s">
        <v>14</v>
      </c>
      <c r="H35" s="10" t="s">
        <v>100</v>
      </c>
      <c r="I35" s="10" t="s">
        <v>223</v>
      </c>
      <c r="J35" s="41" t="s">
        <v>231</v>
      </c>
      <c r="K35" s="12"/>
      <c r="L35" s="12" t="str">
        <f>"147,5"</f>
        <v>147,5</v>
      </c>
      <c r="M35" s="12" t="str">
        <f>"79,3255"</f>
        <v>79,3255</v>
      </c>
      <c r="N35" s="9" t="s">
        <v>24</v>
      </c>
    </row>
    <row r="36" ht="12.75">
      <c r="B36" s="6" t="s">
        <v>61</v>
      </c>
    </row>
    <row r="37" spans="1:13" ht="15">
      <c r="A37" s="37" t="s">
        <v>147</v>
      </c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1:14" ht="12.75">
      <c r="A38" s="45" t="s">
        <v>60</v>
      </c>
      <c r="B38" s="45" t="s">
        <v>146</v>
      </c>
      <c r="C38" s="45" t="s">
        <v>145</v>
      </c>
      <c r="D38" s="45" t="s">
        <v>144</v>
      </c>
      <c r="E38" s="45" t="str">
        <f>"0,5282"</f>
        <v>0,5282</v>
      </c>
      <c r="F38" s="45" t="s">
        <v>13</v>
      </c>
      <c r="G38" s="45" t="s">
        <v>14</v>
      </c>
      <c r="H38" s="47" t="s">
        <v>250</v>
      </c>
      <c r="I38" s="47" t="s">
        <v>97</v>
      </c>
      <c r="J38" s="47" t="s">
        <v>244</v>
      </c>
      <c r="K38" s="46"/>
      <c r="L38" s="46" t="str">
        <f>"137,5"</f>
        <v>137,5</v>
      </c>
      <c r="M38" s="46" t="str">
        <f>"76,9851"</f>
        <v>76,9851</v>
      </c>
      <c r="N38" s="45" t="s">
        <v>17</v>
      </c>
    </row>
    <row r="39" spans="1:14" ht="12.75">
      <c r="A39" s="42" t="s">
        <v>60</v>
      </c>
      <c r="B39" s="42" t="s">
        <v>249</v>
      </c>
      <c r="C39" s="42" t="s">
        <v>248</v>
      </c>
      <c r="D39" s="42" t="s">
        <v>247</v>
      </c>
      <c r="E39" s="42" t="str">
        <f>"0,5303"</f>
        <v>0,5303</v>
      </c>
      <c r="F39" s="42" t="s">
        <v>75</v>
      </c>
      <c r="G39" s="42" t="s">
        <v>137</v>
      </c>
      <c r="H39" s="44" t="s">
        <v>149</v>
      </c>
      <c r="I39" s="44" t="s">
        <v>165</v>
      </c>
      <c r="J39" s="44" t="s">
        <v>225</v>
      </c>
      <c r="K39" s="43"/>
      <c r="L39" s="43" t="str">
        <f>"195,0"</f>
        <v>195,0</v>
      </c>
      <c r="M39" s="43" t="str">
        <f>"103,4085"</f>
        <v>103,4085</v>
      </c>
      <c r="N39" s="42" t="s">
        <v>135</v>
      </c>
    </row>
    <row r="40" ht="12.75">
      <c r="B40" s="6" t="s">
        <v>61</v>
      </c>
    </row>
    <row r="41" spans="2:7" ht="15">
      <c r="B41" s="6" t="s">
        <v>61</v>
      </c>
      <c r="F41" s="14" t="s">
        <v>31</v>
      </c>
      <c r="G41" s="20" t="s">
        <v>91</v>
      </c>
    </row>
    <row r="42" spans="2:7" ht="15">
      <c r="B42" s="6" t="s">
        <v>61</v>
      </c>
      <c r="F42" s="14" t="s">
        <v>32</v>
      </c>
      <c r="G42" s="20" t="s">
        <v>94</v>
      </c>
    </row>
    <row r="43" spans="2:7" ht="15">
      <c r="B43" s="6" t="s">
        <v>61</v>
      </c>
      <c r="F43" s="14" t="s">
        <v>33</v>
      </c>
      <c r="G43" s="20" t="s">
        <v>93</v>
      </c>
    </row>
    <row r="44" spans="2:7" ht="15">
      <c r="B44" s="6" t="s">
        <v>61</v>
      </c>
      <c r="F44" s="14" t="s">
        <v>34</v>
      </c>
      <c r="G44" s="20" t="s">
        <v>99</v>
      </c>
    </row>
    <row r="45" spans="2:7" ht="15">
      <c r="B45" s="6" t="s">
        <v>61</v>
      </c>
      <c r="F45" s="14" t="s">
        <v>34</v>
      </c>
      <c r="G45" s="20" t="s">
        <v>94</v>
      </c>
    </row>
    <row r="46" spans="2:7" ht="15">
      <c r="B46" s="6" t="s">
        <v>61</v>
      </c>
      <c r="F46" s="14" t="s">
        <v>35</v>
      </c>
      <c r="G46" s="20" t="s">
        <v>95</v>
      </c>
    </row>
    <row r="47" spans="2:6" ht="15">
      <c r="B47" s="6" t="s">
        <v>61</v>
      </c>
      <c r="F47" s="14"/>
    </row>
    <row r="48" ht="12.75">
      <c r="B48" s="6" t="s">
        <v>61</v>
      </c>
    </row>
    <row r="49" spans="2:7" s="3" customFormat="1" ht="18">
      <c r="B49" s="6" t="s">
        <v>61</v>
      </c>
      <c r="C49" s="15" t="s">
        <v>36</v>
      </c>
      <c r="D49" s="15"/>
      <c r="E49" s="6"/>
      <c r="F49" s="6"/>
      <c r="G49" s="6"/>
    </row>
    <row r="50" spans="2:7" s="3" customFormat="1" ht="15">
      <c r="B50" s="6" t="s">
        <v>61</v>
      </c>
      <c r="C50" s="19" t="s">
        <v>80</v>
      </c>
      <c r="D50" s="19"/>
      <c r="E50" s="6"/>
      <c r="F50" s="6"/>
      <c r="G50" s="6"/>
    </row>
    <row r="51" spans="2:7" s="3" customFormat="1" ht="14.25">
      <c r="B51" s="6" t="s">
        <v>61</v>
      </c>
      <c r="C51" s="17"/>
      <c r="D51" s="17" t="s">
        <v>52</v>
      </c>
      <c r="E51" s="6"/>
      <c r="F51" s="6"/>
      <c r="G51" s="6"/>
    </row>
    <row r="52" spans="2:7" s="3" customFormat="1" ht="15">
      <c r="B52" s="6" t="s">
        <v>61</v>
      </c>
      <c r="C52" s="5" t="s">
        <v>39</v>
      </c>
      <c r="D52" s="5" t="s">
        <v>40</v>
      </c>
      <c r="E52" s="5" t="s">
        <v>41</v>
      </c>
      <c r="F52" s="5" t="s">
        <v>42</v>
      </c>
      <c r="G52" s="5" t="s">
        <v>98</v>
      </c>
    </row>
    <row r="53" spans="2:7" s="3" customFormat="1" ht="12.75">
      <c r="B53" s="6" t="s">
        <v>61</v>
      </c>
      <c r="C53" s="6" t="s">
        <v>67</v>
      </c>
      <c r="D53" s="6" t="s">
        <v>52</v>
      </c>
      <c r="E53" s="7" t="s">
        <v>81</v>
      </c>
      <c r="F53" s="7" t="s">
        <v>246</v>
      </c>
      <c r="G53" s="7" t="s">
        <v>245</v>
      </c>
    </row>
    <row r="54" spans="2:7" s="3" customFormat="1" ht="12.75">
      <c r="B54" s="6" t="s">
        <v>61</v>
      </c>
      <c r="C54" s="6"/>
      <c r="D54" s="6"/>
      <c r="E54" s="6"/>
      <c r="F54" s="6"/>
      <c r="G54" s="6"/>
    </row>
    <row r="55" spans="2:7" s="3" customFormat="1" ht="12.75">
      <c r="B55" s="6" t="s">
        <v>61</v>
      </c>
      <c r="C55" s="6"/>
      <c r="D55" s="6"/>
      <c r="E55" s="6"/>
      <c r="F55" s="6"/>
      <c r="G55" s="6"/>
    </row>
    <row r="56" spans="2:7" s="3" customFormat="1" ht="15">
      <c r="B56" s="6" t="s">
        <v>61</v>
      </c>
      <c r="C56" s="19" t="s">
        <v>37</v>
      </c>
      <c r="D56" s="19"/>
      <c r="E56" s="6"/>
      <c r="F56" s="6"/>
      <c r="G56" s="6"/>
    </row>
    <row r="57" spans="2:7" s="3" customFormat="1" ht="14.25">
      <c r="B57" s="6" t="s">
        <v>61</v>
      </c>
      <c r="C57" s="17"/>
      <c r="D57" s="17" t="s">
        <v>38</v>
      </c>
      <c r="E57" s="6"/>
      <c r="F57" s="6"/>
      <c r="G57" s="6"/>
    </row>
    <row r="58" spans="2:7" s="3" customFormat="1" ht="15">
      <c r="B58" s="6" t="s">
        <v>61</v>
      </c>
      <c r="C58" s="5" t="s">
        <v>39</v>
      </c>
      <c r="D58" s="5" t="s">
        <v>40</v>
      </c>
      <c r="E58" s="5" t="s">
        <v>41</v>
      </c>
      <c r="F58" s="5" t="s">
        <v>42</v>
      </c>
      <c r="G58" s="5" t="s">
        <v>98</v>
      </c>
    </row>
    <row r="59" spans="2:7" s="3" customFormat="1" ht="12.75">
      <c r="B59" s="6" t="s">
        <v>61</v>
      </c>
      <c r="C59" s="6" t="s">
        <v>125</v>
      </c>
      <c r="D59" s="6" t="s">
        <v>44</v>
      </c>
      <c r="E59" s="7" t="s">
        <v>124</v>
      </c>
      <c r="F59" s="7" t="s">
        <v>244</v>
      </c>
      <c r="G59" s="7" t="s">
        <v>243</v>
      </c>
    </row>
    <row r="60" spans="2:7" s="3" customFormat="1" ht="12.75">
      <c r="B60" s="6" t="s">
        <v>61</v>
      </c>
      <c r="C60" s="6" t="s">
        <v>242</v>
      </c>
      <c r="D60" s="6" t="s">
        <v>241</v>
      </c>
      <c r="E60" s="7" t="s">
        <v>49</v>
      </c>
      <c r="F60" s="7" t="s">
        <v>240</v>
      </c>
      <c r="G60" s="7" t="s">
        <v>239</v>
      </c>
    </row>
    <row r="61" spans="2:7" s="3" customFormat="1" ht="12.75">
      <c r="B61" s="6" t="s">
        <v>61</v>
      </c>
      <c r="C61" s="6" t="s">
        <v>10</v>
      </c>
      <c r="D61" s="6" t="s">
        <v>48</v>
      </c>
      <c r="E61" s="7" t="s">
        <v>49</v>
      </c>
      <c r="F61" s="7" t="s">
        <v>22</v>
      </c>
      <c r="G61" s="7" t="s">
        <v>238</v>
      </c>
    </row>
    <row r="62" spans="2:7" s="3" customFormat="1" ht="12.75">
      <c r="B62" s="6" t="s">
        <v>61</v>
      </c>
      <c r="C62" s="6"/>
      <c r="D62" s="6"/>
      <c r="E62" s="6"/>
      <c r="F62" s="6"/>
      <c r="G62" s="6"/>
    </row>
    <row r="63" spans="2:7" s="3" customFormat="1" ht="14.25">
      <c r="B63" s="6" t="s">
        <v>61</v>
      </c>
      <c r="C63" s="17"/>
      <c r="D63" s="17" t="s">
        <v>237</v>
      </c>
      <c r="E63" s="6"/>
      <c r="F63" s="6"/>
      <c r="G63" s="6"/>
    </row>
    <row r="64" spans="2:7" s="3" customFormat="1" ht="15">
      <c r="B64" s="6" t="s">
        <v>61</v>
      </c>
      <c r="C64" s="5" t="s">
        <v>39</v>
      </c>
      <c r="D64" s="5" t="s">
        <v>40</v>
      </c>
      <c r="E64" s="5" t="s">
        <v>41</v>
      </c>
      <c r="F64" s="5" t="s">
        <v>42</v>
      </c>
      <c r="G64" s="5" t="s">
        <v>98</v>
      </c>
    </row>
    <row r="65" spans="2:7" s="3" customFormat="1" ht="12.75">
      <c r="B65" s="6" t="s">
        <v>61</v>
      </c>
      <c r="C65" s="6" t="s">
        <v>236</v>
      </c>
      <c r="D65" s="6" t="s">
        <v>232</v>
      </c>
      <c r="E65" s="7" t="s">
        <v>45</v>
      </c>
      <c r="F65" s="7" t="s">
        <v>235</v>
      </c>
      <c r="G65" s="7" t="s">
        <v>234</v>
      </c>
    </row>
    <row r="66" spans="2:7" s="3" customFormat="1" ht="12.75">
      <c r="B66" s="6" t="s">
        <v>61</v>
      </c>
      <c r="C66" s="6" t="s">
        <v>233</v>
      </c>
      <c r="D66" s="6" t="s">
        <v>232</v>
      </c>
      <c r="E66" s="7" t="s">
        <v>45</v>
      </c>
      <c r="F66" s="7" t="s">
        <v>231</v>
      </c>
      <c r="G66" s="7" t="s">
        <v>230</v>
      </c>
    </row>
    <row r="67" spans="2:7" s="3" customFormat="1" ht="12.75">
      <c r="B67" s="6" t="s">
        <v>61</v>
      </c>
      <c r="C67" s="6"/>
      <c r="D67" s="6"/>
      <c r="E67" s="6"/>
      <c r="F67" s="6"/>
      <c r="G67" s="6"/>
    </row>
    <row r="68" spans="2:7" s="3" customFormat="1" ht="14.25">
      <c r="B68" s="6" t="s">
        <v>61</v>
      </c>
      <c r="C68" s="17"/>
      <c r="D68" s="17" t="s">
        <v>52</v>
      </c>
      <c r="E68" s="6"/>
      <c r="F68" s="6"/>
      <c r="G68" s="6"/>
    </row>
    <row r="69" spans="2:7" s="3" customFormat="1" ht="15">
      <c r="B69" s="6" t="s">
        <v>61</v>
      </c>
      <c r="C69" s="5" t="s">
        <v>39</v>
      </c>
      <c r="D69" s="5" t="s">
        <v>40</v>
      </c>
      <c r="E69" s="5" t="s">
        <v>41</v>
      </c>
      <c r="F69" s="5" t="s">
        <v>42</v>
      </c>
      <c r="G69" s="5" t="s">
        <v>98</v>
      </c>
    </row>
    <row r="70" spans="2:7" s="3" customFormat="1" ht="12.75">
      <c r="B70" s="6" t="s">
        <v>61</v>
      </c>
      <c r="C70" s="6" t="s">
        <v>229</v>
      </c>
      <c r="D70" s="6" t="s">
        <v>52</v>
      </c>
      <c r="E70" s="7" t="s">
        <v>116</v>
      </c>
      <c r="F70" s="7" t="s">
        <v>228</v>
      </c>
      <c r="G70" s="7" t="s">
        <v>227</v>
      </c>
    </row>
    <row r="71" spans="2:7" s="3" customFormat="1" ht="12.75">
      <c r="B71" s="6" t="s">
        <v>61</v>
      </c>
      <c r="C71" s="6" t="s">
        <v>226</v>
      </c>
      <c r="D71" s="6" t="s">
        <v>52</v>
      </c>
      <c r="E71" s="7" t="s">
        <v>124</v>
      </c>
      <c r="F71" s="7" t="s">
        <v>225</v>
      </c>
      <c r="G71" s="7" t="s">
        <v>224</v>
      </c>
    </row>
    <row r="72" spans="2:7" s="3" customFormat="1" ht="12.75">
      <c r="B72" s="6" t="s">
        <v>61</v>
      </c>
      <c r="C72" s="6" t="s">
        <v>19</v>
      </c>
      <c r="D72" s="6" t="s">
        <v>52</v>
      </c>
      <c r="E72" s="7" t="s">
        <v>53</v>
      </c>
      <c r="F72" s="7" t="s">
        <v>223</v>
      </c>
      <c r="G72" s="7" t="s">
        <v>222</v>
      </c>
    </row>
    <row r="73" spans="2:7" s="3" customFormat="1" ht="12.75">
      <c r="B73" s="6" t="s">
        <v>61</v>
      </c>
      <c r="C73" s="6"/>
      <c r="D73" s="6"/>
      <c r="E73" s="6"/>
      <c r="F73" s="6"/>
      <c r="G73" s="6"/>
    </row>
    <row r="74" spans="2:7" s="3" customFormat="1" ht="14.25">
      <c r="B74" s="6" t="s">
        <v>61</v>
      </c>
      <c r="C74" s="17"/>
      <c r="D74" s="17" t="s">
        <v>84</v>
      </c>
      <c r="E74" s="6"/>
      <c r="F74" s="6"/>
      <c r="G74" s="6"/>
    </row>
    <row r="75" spans="2:7" s="3" customFormat="1" ht="15">
      <c r="B75" s="6" t="s">
        <v>61</v>
      </c>
      <c r="C75" s="5" t="s">
        <v>39</v>
      </c>
      <c r="D75" s="5" t="s">
        <v>40</v>
      </c>
      <c r="E75" s="5" t="s">
        <v>41</v>
      </c>
      <c r="F75" s="5" t="s">
        <v>42</v>
      </c>
      <c r="G75" s="5" t="s">
        <v>98</v>
      </c>
    </row>
    <row r="76" spans="2:7" s="3" customFormat="1" ht="12.75">
      <c r="B76" s="6" t="s">
        <v>61</v>
      </c>
      <c r="C76" s="6" t="s">
        <v>221</v>
      </c>
      <c r="D76" s="6" t="s">
        <v>220</v>
      </c>
      <c r="E76" s="7" t="s">
        <v>53</v>
      </c>
      <c r="F76" s="7" t="s">
        <v>219</v>
      </c>
      <c r="G76" s="7" t="s">
        <v>218</v>
      </c>
    </row>
    <row r="77" spans="2:7" s="3" customFormat="1" ht="12.75">
      <c r="B77" s="6" t="s">
        <v>61</v>
      </c>
      <c r="C77" s="6" t="s">
        <v>217</v>
      </c>
      <c r="D77" s="6" t="s">
        <v>216</v>
      </c>
      <c r="E77" s="7" t="s">
        <v>116</v>
      </c>
      <c r="F77" s="7" t="s">
        <v>215</v>
      </c>
      <c r="G77" s="7" t="s">
        <v>214</v>
      </c>
    </row>
    <row r="78" spans="2:7" s="3" customFormat="1" ht="12.75">
      <c r="B78" s="6" t="s">
        <v>61</v>
      </c>
      <c r="C78" s="6" t="s">
        <v>213</v>
      </c>
      <c r="D78" s="6" t="s">
        <v>131</v>
      </c>
      <c r="E78" s="7" t="s">
        <v>86</v>
      </c>
      <c r="F78" s="7" t="s">
        <v>154</v>
      </c>
      <c r="G78" s="7" t="s">
        <v>212</v>
      </c>
    </row>
    <row r="79" spans="2:7" s="3" customFormat="1" ht="12.75">
      <c r="B79" s="6" t="s">
        <v>61</v>
      </c>
      <c r="C79" s="6"/>
      <c r="D79" s="6"/>
      <c r="E79" s="6"/>
      <c r="F79" s="6"/>
      <c r="G79" s="6"/>
    </row>
  </sheetData>
  <sheetProtection/>
  <mergeCells count="20">
    <mergeCell ref="M3:M4"/>
    <mergeCell ref="N3:N4"/>
    <mergeCell ref="A5:M5"/>
    <mergeCell ref="A1:N2"/>
    <mergeCell ref="A3:A4"/>
    <mergeCell ref="C3:C4"/>
    <mergeCell ref="D3:D4"/>
    <mergeCell ref="E3:E4"/>
    <mergeCell ref="F3:F4"/>
    <mergeCell ref="G3:G4"/>
    <mergeCell ref="H3:K3"/>
    <mergeCell ref="B3:B4"/>
    <mergeCell ref="L3:L4"/>
    <mergeCell ref="A20:M20"/>
    <mergeCell ref="A26:M26"/>
    <mergeCell ref="A29:M29"/>
    <mergeCell ref="A34:M34"/>
    <mergeCell ref="A37:M37"/>
    <mergeCell ref="A8:M8"/>
    <mergeCell ref="A14:M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7.375" style="6" bestFit="1" customWidth="1"/>
    <col min="2" max="2" width="24.25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33.625" style="6" bestFit="1" customWidth="1"/>
    <col min="8" max="10" width="5.625" style="7" bestFit="1" customWidth="1"/>
    <col min="11" max="11" width="4.875" style="7" bestFit="1" customWidth="1"/>
    <col min="12" max="14" width="5.625" style="7" bestFit="1" customWidth="1"/>
    <col min="15" max="15" width="4.875" style="7" bestFit="1" customWidth="1"/>
    <col min="16" max="18" width="5.625" style="7" bestFit="1" customWidth="1"/>
    <col min="19" max="19" width="4.875" style="7" bestFit="1" customWidth="1"/>
    <col min="20" max="20" width="7.875" style="7" bestFit="1" customWidth="1"/>
    <col min="21" max="21" width="8.625" style="7" bestFit="1" customWidth="1"/>
    <col min="22" max="22" width="12.75390625" style="6" bestFit="1" customWidth="1"/>
    <col min="23" max="16384" width="9.125" style="3" customWidth="1"/>
  </cols>
  <sheetData>
    <row r="1" spans="1:22" s="2" customFormat="1" ht="28.5" customHeight="1">
      <c r="A1" s="21" t="s">
        <v>332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/>
    </row>
    <row r="2" spans="1:22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</row>
    <row r="3" spans="1:22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105</v>
      </c>
      <c r="F3" s="32" t="s">
        <v>3</v>
      </c>
      <c r="G3" s="32" t="s">
        <v>6</v>
      </c>
      <c r="H3" s="32" t="s">
        <v>104</v>
      </c>
      <c r="I3" s="32"/>
      <c r="J3" s="32"/>
      <c r="K3" s="32"/>
      <c r="L3" s="32" t="s">
        <v>210</v>
      </c>
      <c r="M3" s="32"/>
      <c r="N3" s="32"/>
      <c r="O3" s="32"/>
      <c r="P3" s="32" t="s">
        <v>191</v>
      </c>
      <c r="Q3" s="32"/>
      <c r="R3" s="32"/>
      <c r="S3" s="32"/>
      <c r="T3" s="32" t="s">
        <v>331</v>
      </c>
      <c r="U3" s="32" t="s">
        <v>2</v>
      </c>
      <c r="V3" s="33" t="s">
        <v>1</v>
      </c>
    </row>
    <row r="4" spans="1:22" s="1" customFormat="1" ht="21" customHeight="1" thickBot="1">
      <c r="A4" s="29"/>
      <c r="B4" s="40"/>
      <c r="C4" s="31"/>
      <c r="D4" s="31"/>
      <c r="E4" s="31"/>
      <c r="F4" s="31"/>
      <c r="G4" s="31"/>
      <c r="H4" s="18">
        <v>1</v>
      </c>
      <c r="I4" s="18">
        <v>2</v>
      </c>
      <c r="J4" s="18">
        <v>3</v>
      </c>
      <c r="K4" s="18" t="s">
        <v>102</v>
      </c>
      <c r="L4" s="18">
        <v>1</v>
      </c>
      <c r="M4" s="18">
        <v>2</v>
      </c>
      <c r="N4" s="18">
        <v>3</v>
      </c>
      <c r="O4" s="18" t="s">
        <v>102</v>
      </c>
      <c r="P4" s="18">
        <v>1</v>
      </c>
      <c r="Q4" s="18">
        <v>2</v>
      </c>
      <c r="R4" s="18">
        <v>3</v>
      </c>
      <c r="S4" s="18" t="s">
        <v>102</v>
      </c>
      <c r="T4" s="31"/>
      <c r="U4" s="31"/>
      <c r="V4" s="34"/>
    </row>
    <row r="5" spans="1:21" ht="15">
      <c r="A5" s="35" t="s">
        <v>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2" ht="12.75">
      <c r="A6" s="9" t="s">
        <v>60</v>
      </c>
      <c r="B6" s="9" t="s">
        <v>186</v>
      </c>
      <c r="C6" s="9" t="s">
        <v>185</v>
      </c>
      <c r="D6" s="9" t="s">
        <v>184</v>
      </c>
      <c r="E6" s="9" t="str">
        <f>"0,7788"</f>
        <v>0,7788</v>
      </c>
      <c r="F6" s="9" t="s">
        <v>167</v>
      </c>
      <c r="G6" s="9" t="s">
        <v>166</v>
      </c>
      <c r="H6" s="10" t="s">
        <v>308</v>
      </c>
      <c r="I6" s="10" t="s">
        <v>22</v>
      </c>
      <c r="J6" s="41" t="s">
        <v>273</v>
      </c>
      <c r="K6" s="12"/>
      <c r="L6" s="10" t="s">
        <v>77</v>
      </c>
      <c r="M6" s="10" t="s">
        <v>246</v>
      </c>
      <c r="N6" s="41" t="s">
        <v>177</v>
      </c>
      <c r="O6" s="12"/>
      <c r="P6" s="10" t="s">
        <v>183</v>
      </c>
      <c r="Q6" s="10" t="s">
        <v>182</v>
      </c>
      <c r="R6" s="10" t="s">
        <v>130</v>
      </c>
      <c r="S6" s="12"/>
      <c r="T6" s="12" t="str">
        <f>"242,5"</f>
        <v>242,5</v>
      </c>
      <c r="U6" s="12" t="str">
        <f>"188,8469"</f>
        <v>188,8469</v>
      </c>
      <c r="V6" s="9" t="s">
        <v>163</v>
      </c>
    </row>
    <row r="7" ht="12.75">
      <c r="B7" s="6" t="s">
        <v>61</v>
      </c>
    </row>
    <row r="8" spans="1:21" ht="15">
      <c r="A8" s="37" t="s">
        <v>18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2" ht="12.75">
      <c r="A9" s="9" t="s">
        <v>60</v>
      </c>
      <c r="B9" s="9" t="s">
        <v>330</v>
      </c>
      <c r="C9" s="9" t="s">
        <v>329</v>
      </c>
      <c r="D9" s="9" t="s">
        <v>328</v>
      </c>
      <c r="E9" s="9" t="str">
        <f>"0,6358"</f>
        <v>0,6358</v>
      </c>
      <c r="F9" s="9" t="s">
        <v>167</v>
      </c>
      <c r="G9" s="9" t="s">
        <v>166</v>
      </c>
      <c r="H9" s="10" t="s">
        <v>225</v>
      </c>
      <c r="I9" s="10" t="s">
        <v>115</v>
      </c>
      <c r="J9" s="41" t="s">
        <v>327</v>
      </c>
      <c r="K9" s="12"/>
      <c r="L9" s="10" t="s">
        <v>97</v>
      </c>
      <c r="M9" s="10" t="s">
        <v>122</v>
      </c>
      <c r="N9" s="10" t="s">
        <v>100</v>
      </c>
      <c r="O9" s="12"/>
      <c r="P9" s="10" t="s">
        <v>115</v>
      </c>
      <c r="Q9" s="10" t="s">
        <v>158</v>
      </c>
      <c r="R9" s="10" t="s">
        <v>326</v>
      </c>
      <c r="S9" s="12"/>
      <c r="T9" s="12" t="str">
        <f>"557,5"</f>
        <v>557,5</v>
      </c>
      <c r="U9" s="12" t="str">
        <f>"354,4585"</f>
        <v>354,4585</v>
      </c>
      <c r="V9" s="9" t="s">
        <v>163</v>
      </c>
    </row>
    <row r="10" ht="12.75">
      <c r="B10" s="6" t="s">
        <v>61</v>
      </c>
    </row>
    <row r="11" spans="1:21" ht="15">
      <c r="A11" s="37" t="s">
        <v>71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2" ht="12.75">
      <c r="A12" s="9" t="s">
        <v>60</v>
      </c>
      <c r="B12" s="9" t="s">
        <v>72</v>
      </c>
      <c r="C12" s="9" t="s">
        <v>73</v>
      </c>
      <c r="D12" s="9" t="s">
        <v>74</v>
      </c>
      <c r="E12" s="9" t="str">
        <f>"0,5952"</f>
        <v>0,5952</v>
      </c>
      <c r="F12" s="9" t="s">
        <v>75</v>
      </c>
      <c r="G12" s="9" t="s">
        <v>76</v>
      </c>
      <c r="H12" s="10" t="s">
        <v>101</v>
      </c>
      <c r="I12" s="10" t="s">
        <v>97</v>
      </c>
      <c r="J12" s="41" t="s">
        <v>100</v>
      </c>
      <c r="K12" s="12"/>
      <c r="L12" s="10" t="s">
        <v>308</v>
      </c>
      <c r="M12" s="10" t="s">
        <v>307</v>
      </c>
      <c r="N12" s="10" t="s">
        <v>240</v>
      </c>
      <c r="O12" s="12"/>
      <c r="P12" s="10" t="s">
        <v>156</v>
      </c>
      <c r="Q12" s="10" t="s">
        <v>155</v>
      </c>
      <c r="R12" s="10" t="s">
        <v>113</v>
      </c>
      <c r="S12" s="12"/>
      <c r="T12" s="12" t="str">
        <f>"390,0"</f>
        <v>390,0</v>
      </c>
      <c r="U12" s="12" t="str">
        <f>"331,9430"</f>
        <v>331,9430</v>
      </c>
      <c r="V12" s="9" t="s">
        <v>79</v>
      </c>
    </row>
    <row r="13" ht="12.75">
      <c r="B13" s="6" t="s">
        <v>61</v>
      </c>
    </row>
    <row r="14" spans="1:21" ht="15">
      <c r="A14" s="37" t="s">
        <v>153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</row>
    <row r="15" spans="1:22" ht="12.75">
      <c r="A15" s="9" t="s">
        <v>60</v>
      </c>
      <c r="B15" s="9" t="s">
        <v>318</v>
      </c>
      <c r="C15" s="9" t="s">
        <v>325</v>
      </c>
      <c r="D15" s="9" t="s">
        <v>324</v>
      </c>
      <c r="E15" s="9" t="str">
        <f>"0,5481"</f>
        <v>0,5481</v>
      </c>
      <c r="F15" s="9" t="s">
        <v>75</v>
      </c>
      <c r="G15" s="9" t="s">
        <v>14</v>
      </c>
      <c r="H15" s="10" t="s">
        <v>182</v>
      </c>
      <c r="I15" s="10" t="s">
        <v>269</v>
      </c>
      <c r="J15" s="10" t="s">
        <v>101</v>
      </c>
      <c r="K15" s="12"/>
      <c r="L15" s="10" t="s">
        <v>182</v>
      </c>
      <c r="M15" s="10" t="s">
        <v>269</v>
      </c>
      <c r="N15" s="41" t="s">
        <v>101</v>
      </c>
      <c r="O15" s="12"/>
      <c r="P15" s="10" t="s">
        <v>156</v>
      </c>
      <c r="Q15" s="41" t="s">
        <v>228</v>
      </c>
      <c r="R15" s="10" t="s">
        <v>228</v>
      </c>
      <c r="S15" s="12"/>
      <c r="T15" s="12" t="str">
        <f>"400,0"</f>
        <v>400,0</v>
      </c>
      <c r="U15" s="12" t="str">
        <f>"449,0035"</f>
        <v>449,0035</v>
      </c>
      <c r="V15" s="9" t="s">
        <v>135</v>
      </c>
    </row>
    <row r="16" ht="12.75">
      <c r="B16" s="6" t="s">
        <v>61</v>
      </c>
    </row>
    <row r="17" spans="2:7" s="3" customFormat="1" ht="15">
      <c r="B17" s="6" t="s">
        <v>61</v>
      </c>
      <c r="C17" s="6"/>
      <c r="D17" s="6"/>
      <c r="E17" s="6"/>
      <c r="F17" s="14" t="s">
        <v>31</v>
      </c>
      <c r="G17" s="20" t="s">
        <v>91</v>
      </c>
    </row>
    <row r="18" spans="2:7" s="3" customFormat="1" ht="15">
      <c r="B18" s="6" t="s">
        <v>61</v>
      </c>
      <c r="C18" s="6"/>
      <c r="D18" s="6"/>
      <c r="E18" s="6"/>
      <c r="F18" s="14" t="s">
        <v>32</v>
      </c>
      <c r="G18" s="20" t="s">
        <v>94</v>
      </c>
    </row>
    <row r="19" spans="2:7" s="3" customFormat="1" ht="15">
      <c r="B19" s="6" t="s">
        <v>61</v>
      </c>
      <c r="C19" s="6"/>
      <c r="D19" s="6"/>
      <c r="E19" s="6"/>
      <c r="F19" s="14" t="s">
        <v>33</v>
      </c>
      <c r="G19" s="20" t="s">
        <v>92</v>
      </c>
    </row>
    <row r="20" spans="2:7" s="3" customFormat="1" ht="15">
      <c r="B20" s="6" t="s">
        <v>61</v>
      </c>
      <c r="C20" s="6"/>
      <c r="D20" s="6"/>
      <c r="E20" s="6"/>
      <c r="F20" s="14" t="s">
        <v>34</v>
      </c>
      <c r="G20" s="20" t="s">
        <v>93</v>
      </c>
    </row>
    <row r="21" spans="2:7" s="3" customFormat="1" ht="15">
      <c r="B21" s="6" t="s">
        <v>61</v>
      </c>
      <c r="C21" s="6"/>
      <c r="D21" s="6"/>
      <c r="E21" s="6"/>
      <c r="F21" s="14" t="s">
        <v>34</v>
      </c>
      <c r="G21" s="20" t="s">
        <v>99</v>
      </c>
    </row>
    <row r="22" spans="2:7" s="3" customFormat="1" ht="15">
      <c r="B22" s="6" t="s">
        <v>61</v>
      </c>
      <c r="C22" s="6"/>
      <c r="D22" s="6"/>
      <c r="E22" s="6"/>
      <c r="F22" s="14" t="s">
        <v>35</v>
      </c>
      <c r="G22" s="20" t="s">
        <v>95</v>
      </c>
    </row>
    <row r="23" spans="2:7" s="3" customFormat="1" ht="15">
      <c r="B23" s="6" t="s">
        <v>61</v>
      </c>
      <c r="C23" s="6"/>
      <c r="D23" s="6"/>
      <c r="E23" s="6"/>
      <c r="F23" s="14"/>
      <c r="G23" s="6"/>
    </row>
    <row r="24" spans="2:7" s="3" customFormat="1" ht="12.75">
      <c r="B24" s="6" t="s">
        <v>61</v>
      </c>
      <c r="C24" s="6"/>
      <c r="D24" s="6"/>
      <c r="E24" s="6"/>
      <c r="F24" s="6"/>
      <c r="G24" s="6"/>
    </row>
    <row r="25" spans="2:7" s="3" customFormat="1" ht="18">
      <c r="B25" s="6" t="s">
        <v>61</v>
      </c>
      <c r="C25" s="15" t="s">
        <v>36</v>
      </c>
      <c r="D25" s="15"/>
      <c r="E25" s="6"/>
      <c r="F25" s="6"/>
      <c r="G25" s="6"/>
    </row>
    <row r="26" spans="2:7" s="3" customFormat="1" ht="15">
      <c r="B26" s="6" t="s">
        <v>61</v>
      </c>
      <c r="C26" s="19" t="s">
        <v>80</v>
      </c>
      <c r="D26" s="19"/>
      <c r="E26" s="6"/>
      <c r="F26" s="6"/>
      <c r="G26" s="6"/>
    </row>
    <row r="27" spans="2:7" s="3" customFormat="1" ht="14.25">
      <c r="B27" s="6" t="s">
        <v>61</v>
      </c>
      <c r="C27" s="17"/>
      <c r="D27" s="17" t="s">
        <v>84</v>
      </c>
      <c r="E27" s="6"/>
      <c r="F27" s="6"/>
      <c r="G27" s="6"/>
    </row>
    <row r="28" spans="2:7" s="3" customFormat="1" ht="15">
      <c r="B28" s="6" t="s">
        <v>61</v>
      </c>
      <c r="C28" s="5" t="s">
        <v>39</v>
      </c>
      <c r="D28" s="5" t="s">
        <v>40</v>
      </c>
      <c r="E28" s="5" t="s">
        <v>41</v>
      </c>
      <c r="F28" s="5" t="s">
        <v>42</v>
      </c>
      <c r="G28" s="5" t="s">
        <v>98</v>
      </c>
    </row>
    <row r="29" spans="2:7" s="3" customFormat="1" ht="12.75">
      <c r="B29" s="6" t="s">
        <v>61</v>
      </c>
      <c r="C29" s="6" t="s">
        <v>132</v>
      </c>
      <c r="D29" s="6" t="s">
        <v>131</v>
      </c>
      <c r="E29" s="7" t="s">
        <v>49</v>
      </c>
      <c r="F29" s="7" t="s">
        <v>323</v>
      </c>
      <c r="G29" s="7" t="s">
        <v>322</v>
      </c>
    </row>
    <row r="30" spans="2:7" s="3" customFormat="1" ht="12.75">
      <c r="B30" s="6" t="s">
        <v>61</v>
      </c>
      <c r="C30" s="6"/>
      <c r="D30" s="6"/>
      <c r="E30" s="6"/>
      <c r="F30" s="6"/>
      <c r="G30" s="6"/>
    </row>
    <row r="31" spans="2:7" s="3" customFormat="1" ht="12.75">
      <c r="B31" s="6" t="s">
        <v>61</v>
      </c>
      <c r="C31" s="6"/>
      <c r="D31" s="6"/>
      <c r="E31" s="6"/>
      <c r="F31" s="6"/>
      <c r="G31" s="6"/>
    </row>
    <row r="32" spans="2:7" s="3" customFormat="1" ht="15">
      <c r="B32" s="6" t="s">
        <v>61</v>
      </c>
      <c r="C32" s="19" t="s">
        <v>37</v>
      </c>
      <c r="D32" s="19"/>
      <c r="E32" s="6"/>
      <c r="F32" s="6"/>
      <c r="G32" s="6"/>
    </row>
    <row r="33" spans="2:7" s="3" customFormat="1" ht="14.25">
      <c r="B33" s="6" t="s">
        <v>61</v>
      </c>
      <c r="C33" s="17"/>
      <c r="D33" s="17" t="s">
        <v>52</v>
      </c>
      <c r="E33" s="6"/>
      <c r="F33" s="6"/>
      <c r="G33" s="6"/>
    </row>
    <row r="34" spans="2:7" s="3" customFormat="1" ht="15">
      <c r="B34" s="6" t="s">
        <v>61</v>
      </c>
      <c r="C34" s="5" t="s">
        <v>39</v>
      </c>
      <c r="D34" s="5" t="s">
        <v>40</v>
      </c>
      <c r="E34" s="5" t="s">
        <v>41</v>
      </c>
      <c r="F34" s="5" t="s">
        <v>42</v>
      </c>
      <c r="G34" s="5" t="s">
        <v>98</v>
      </c>
    </row>
    <row r="35" spans="2:7" s="3" customFormat="1" ht="12.75">
      <c r="B35" s="6" t="s">
        <v>61</v>
      </c>
      <c r="C35" s="6" t="s">
        <v>321</v>
      </c>
      <c r="D35" s="6" t="s">
        <v>52</v>
      </c>
      <c r="E35" s="7" t="s">
        <v>53</v>
      </c>
      <c r="F35" s="7" t="s">
        <v>320</v>
      </c>
      <c r="G35" s="7" t="s">
        <v>319</v>
      </c>
    </row>
    <row r="36" spans="2:7" s="3" customFormat="1" ht="12.75">
      <c r="B36" s="6" t="s">
        <v>61</v>
      </c>
      <c r="C36" s="6"/>
      <c r="D36" s="6"/>
      <c r="E36" s="6"/>
      <c r="F36" s="6"/>
      <c r="G36" s="6"/>
    </row>
    <row r="37" spans="2:7" s="3" customFormat="1" ht="14.25">
      <c r="B37" s="6" t="s">
        <v>61</v>
      </c>
      <c r="C37" s="17"/>
      <c r="D37" s="17" t="s">
        <v>84</v>
      </c>
      <c r="E37" s="6"/>
      <c r="F37" s="6"/>
      <c r="G37" s="6"/>
    </row>
    <row r="38" spans="2:7" s="3" customFormat="1" ht="15">
      <c r="B38" s="6" t="s">
        <v>61</v>
      </c>
      <c r="C38" s="5" t="s">
        <v>39</v>
      </c>
      <c r="D38" s="5" t="s">
        <v>40</v>
      </c>
      <c r="E38" s="5" t="s">
        <v>41</v>
      </c>
      <c r="F38" s="5" t="s">
        <v>42</v>
      </c>
      <c r="G38" s="5" t="s">
        <v>98</v>
      </c>
    </row>
    <row r="39" spans="2:7" s="3" customFormat="1" ht="12.75">
      <c r="B39" s="6" t="s">
        <v>61</v>
      </c>
      <c r="C39" s="6" t="s">
        <v>318</v>
      </c>
      <c r="D39" s="6" t="s">
        <v>317</v>
      </c>
      <c r="E39" s="7" t="s">
        <v>109</v>
      </c>
      <c r="F39" s="7" t="s">
        <v>316</v>
      </c>
      <c r="G39" s="7" t="s">
        <v>315</v>
      </c>
    </row>
    <row r="40" spans="2:7" s="3" customFormat="1" ht="12.75">
      <c r="B40" s="6" t="s">
        <v>61</v>
      </c>
      <c r="C40" s="6" t="s">
        <v>72</v>
      </c>
      <c r="D40" s="6" t="s">
        <v>85</v>
      </c>
      <c r="E40" s="7" t="s">
        <v>86</v>
      </c>
      <c r="F40" s="7" t="s">
        <v>314</v>
      </c>
      <c r="G40" s="7" t="s">
        <v>313</v>
      </c>
    </row>
    <row r="41" spans="2:7" s="3" customFormat="1" ht="12.75">
      <c r="B41" s="6" t="s">
        <v>61</v>
      </c>
      <c r="C41" s="6"/>
      <c r="D41" s="6"/>
      <c r="E41" s="6"/>
      <c r="F41" s="6"/>
      <c r="G41" s="6"/>
    </row>
  </sheetData>
  <sheetProtection/>
  <mergeCells count="18">
    <mergeCell ref="A1:V2"/>
    <mergeCell ref="A3:A4"/>
    <mergeCell ref="C3:C4"/>
    <mergeCell ref="D3:D4"/>
    <mergeCell ref="E3:E4"/>
    <mergeCell ref="F3:F4"/>
    <mergeCell ref="G3:G4"/>
    <mergeCell ref="H3:K3"/>
    <mergeCell ref="L3:O3"/>
    <mergeCell ref="P3:S3"/>
    <mergeCell ref="A14:U14"/>
    <mergeCell ref="B3:B4"/>
    <mergeCell ref="T3:T4"/>
    <mergeCell ref="U3:U4"/>
    <mergeCell ref="V3:V4"/>
    <mergeCell ref="A5:U5"/>
    <mergeCell ref="A8:U8"/>
    <mergeCell ref="A11:U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7.375" style="6" bestFit="1" customWidth="1"/>
    <col min="2" max="2" width="19.00390625" style="6" bestFit="1" customWidth="1"/>
    <col min="3" max="3" width="26.25390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29.875" style="6" bestFit="1" customWidth="1"/>
    <col min="8" max="10" width="4.625" style="7" bestFit="1" customWidth="1"/>
    <col min="11" max="11" width="4.875" style="7" bestFit="1" customWidth="1"/>
    <col min="12" max="12" width="11.25390625" style="7" bestFit="1" customWidth="1"/>
    <col min="13" max="13" width="7.625" style="7" bestFit="1" customWidth="1"/>
    <col min="14" max="14" width="22.375" style="6" bestFit="1" customWidth="1"/>
    <col min="15" max="16384" width="9.125" style="3" customWidth="1"/>
  </cols>
  <sheetData>
    <row r="1" spans="1:14" s="2" customFormat="1" ht="28.5" customHeight="1">
      <c r="A1" s="21" t="s">
        <v>342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105</v>
      </c>
      <c r="F3" s="32" t="s">
        <v>3</v>
      </c>
      <c r="G3" s="32" t="s">
        <v>6</v>
      </c>
      <c r="H3" s="32" t="s">
        <v>341</v>
      </c>
      <c r="I3" s="32"/>
      <c r="J3" s="32"/>
      <c r="K3" s="32"/>
      <c r="L3" s="32" t="s">
        <v>103</v>
      </c>
      <c r="M3" s="32" t="s">
        <v>2</v>
      </c>
      <c r="N3" s="33" t="s">
        <v>1</v>
      </c>
    </row>
    <row r="4" spans="1:14" s="1" customFormat="1" ht="21" customHeight="1" thickBot="1">
      <c r="A4" s="29"/>
      <c r="B4" s="40"/>
      <c r="C4" s="31"/>
      <c r="D4" s="31"/>
      <c r="E4" s="31"/>
      <c r="F4" s="31"/>
      <c r="G4" s="31"/>
      <c r="H4" s="18">
        <v>1</v>
      </c>
      <c r="I4" s="18">
        <v>2</v>
      </c>
      <c r="J4" s="18">
        <v>3</v>
      </c>
      <c r="K4" s="18" t="s">
        <v>102</v>
      </c>
      <c r="L4" s="31"/>
      <c r="M4" s="31"/>
      <c r="N4" s="34"/>
    </row>
    <row r="5" spans="1:13" ht="15">
      <c r="A5" s="35" t="s">
        <v>9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2.75">
      <c r="A6" s="9" t="s">
        <v>60</v>
      </c>
      <c r="B6" s="9" t="s">
        <v>134</v>
      </c>
      <c r="C6" s="9" t="s">
        <v>189</v>
      </c>
      <c r="D6" s="9" t="s">
        <v>188</v>
      </c>
      <c r="E6" s="9" t="str">
        <f>"0,8005"</f>
        <v>0,8005</v>
      </c>
      <c r="F6" s="9" t="s">
        <v>13</v>
      </c>
      <c r="G6" s="9" t="s">
        <v>14</v>
      </c>
      <c r="H6" s="10" t="s">
        <v>340</v>
      </c>
      <c r="I6" s="41" t="s">
        <v>336</v>
      </c>
      <c r="J6" s="10" t="s">
        <v>336</v>
      </c>
      <c r="K6" s="12"/>
      <c r="L6" s="12" t="str">
        <f>"22,5"</f>
        <v>22,5</v>
      </c>
      <c r="M6" s="12" t="str">
        <f>"18,0112"</f>
        <v>18,0112</v>
      </c>
      <c r="N6" s="9" t="s">
        <v>17</v>
      </c>
    </row>
    <row r="7" ht="12.75">
      <c r="B7" s="6" t="s">
        <v>61</v>
      </c>
    </row>
    <row r="8" spans="1:13" ht="15">
      <c r="A8" s="37" t="s">
        <v>71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2.75">
      <c r="A9" s="9" t="s">
        <v>60</v>
      </c>
      <c r="B9" s="9" t="s">
        <v>334</v>
      </c>
      <c r="C9" s="9" t="s">
        <v>339</v>
      </c>
      <c r="D9" s="9" t="s">
        <v>338</v>
      </c>
      <c r="E9" s="9" t="str">
        <f>"0,6013"</f>
        <v>0,6013</v>
      </c>
      <c r="F9" s="9" t="s">
        <v>75</v>
      </c>
      <c r="G9" s="9" t="s">
        <v>337</v>
      </c>
      <c r="H9" s="10" t="s">
        <v>284</v>
      </c>
      <c r="I9" s="12"/>
      <c r="J9" s="12"/>
      <c r="K9" s="12"/>
      <c r="L9" s="12" t="str">
        <f>"65,0"</f>
        <v>65,0</v>
      </c>
      <c r="M9" s="12" t="str">
        <f>"39,0845"</f>
        <v>39,0845</v>
      </c>
      <c r="N9" s="9" t="s">
        <v>135</v>
      </c>
    </row>
    <row r="10" ht="12.75">
      <c r="B10" s="6" t="s">
        <v>61</v>
      </c>
    </row>
    <row r="11" spans="2:7" ht="15">
      <c r="B11" s="6" t="s">
        <v>61</v>
      </c>
      <c r="F11" s="14" t="s">
        <v>31</v>
      </c>
      <c r="G11" s="20" t="s">
        <v>91</v>
      </c>
    </row>
    <row r="12" spans="2:7" ht="15">
      <c r="B12" s="6" t="s">
        <v>61</v>
      </c>
      <c r="F12" s="14" t="s">
        <v>32</v>
      </c>
      <c r="G12" s="20" t="s">
        <v>94</v>
      </c>
    </row>
    <row r="13" spans="2:7" ht="15">
      <c r="B13" s="6" t="s">
        <v>61</v>
      </c>
      <c r="F13" s="14" t="s">
        <v>33</v>
      </c>
      <c r="G13" s="20" t="s">
        <v>92</v>
      </c>
    </row>
    <row r="14" spans="2:7" ht="15">
      <c r="B14" s="6" t="s">
        <v>61</v>
      </c>
      <c r="F14" s="14" t="s">
        <v>34</v>
      </c>
      <c r="G14" s="20" t="s">
        <v>91</v>
      </c>
    </row>
    <row r="15" spans="2:7" ht="15">
      <c r="B15" s="6" t="s">
        <v>61</v>
      </c>
      <c r="F15" s="14" t="s">
        <v>34</v>
      </c>
      <c r="G15" s="20" t="s">
        <v>93</v>
      </c>
    </row>
    <row r="16" spans="2:7" ht="15">
      <c r="B16" s="6" t="s">
        <v>61</v>
      </c>
      <c r="F16" s="14" t="s">
        <v>35</v>
      </c>
      <c r="G16" s="20" t="s">
        <v>95</v>
      </c>
    </row>
    <row r="17" spans="2:7" s="3" customFormat="1" ht="15">
      <c r="B17" s="6" t="s">
        <v>61</v>
      </c>
      <c r="C17" s="6"/>
      <c r="D17" s="6"/>
      <c r="E17" s="6"/>
      <c r="F17" s="14"/>
      <c r="G17" s="6"/>
    </row>
    <row r="18" spans="2:7" s="3" customFormat="1" ht="12.75">
      <c r="B18" s="6" t="s">
        <v>61</v>
      </c>
      <c r="C18" s="6"/>
      <c r="D18" s="6"/>
      <c r="E18" s="6"/>
      <c r="F18" s="6"/>
      <c r="G18" s="6"/>
    </row>
    <row r="19" spans="2:7" s="3" customFormat="1" ht="18">
      <c r="B19" s="6" t="s">
        <v>61</v>
      </c>
      <c r="C19" s="15" t="s">
        <v>36</v>
      </c>
      <c r="D19" s="15"/>
      <c r="E19" s="6"/>
      <c r="F19" s="6"/>
      <c r="G19" s="6"/>
    </row>
    <row r="20" spans="2:7" s="3" customFormat="1" ht="15">
      <c r="B20" s="6" t="s">
        <v>61</v>
      </c>
      <c r="C20" s="19" t="s">
        <v>80</v>
      </c>
      <c r="D20" s="19"/>
      <c r="E20" s="6"/>
      <c r="F20" s="6"/>
      <c r="G20" s="6"/>
    </row>
    <row r="21" spans="2:7" s="3" customFormat="1" ht="14.25">
      <c r="B21" s="6" t="s">
        <v>61</v>
      </c>
      <c r="C21" s="17"/>
      <c r="D21" s="17" t="s">
        <v>52</v>
      </c>
      <c r="E21" s="6"/>
      <c r="F21" s="6"/>
      <c r="G21" s="6"/>
    </row>
    <row r="22" spans="2:7" s="3" customFormat="1" ht="15">
      <c r="B22" s="6" t="s">
        <v>61</v>
      </c>
      <c r="C22" s="5" t="s">
        <v>39</v>
      </c>
      <c r="D22" s="5" t="s">
        <v>40</v>
      </c>
      <c r="E22" s="5" t="s">
        <v>41</v>
      </c>
      <c r="F22" s="5" t="s">
        <v>42</v>
      </c>
      <c r="G22" s="5" t="s">
        <v>98</v>
      </c>
    </row>
    <row r="23" spans="2:7" s="3" customFormat="1" ht="12.75">
      <c r="B23" s="6" t="s">
        <v>61</v>
      </c>
      <c r="C23" s="6" t="s">
        <v>134</v>
      </c>
      <c r="D23" s="6" t="s">
        <v>52</v>
      </c>
      <c r="E23" s="7" t="s">
        <v>49</v>
      </c>
      <c r="F23" s="7" t="s">
        <v>336</v>
      </c>
      <c r="G23" s="7" t="s">
        <v>335</v>
      </c>
    </row>
    <row r="24" spans="2:7" s="3" customFormat="1" ht="12.75">
      <c r="B24" s="6" t="s">
        <v>61</v>
      </c>
      <c r="C24" s="6"/>
      <c r="D24" s="6"/>
      <c r="E24" s="6"/>
      <c r="F24" s="6"/>
      <c r="G24" s="6"/>
    </row>
    <row r="25" spans="2:7" s="3" customFormat="1" ht="12.75">
      <c r="B25" s="6" t="s">
        <v>61</v>
      </c>
      <c r="C25" s="6"/>
      <c r="D25" s="6"/>
      <c r="E25" s="6"/>
      <c r="F25" s="6"/>
      <c r="G25" s="6"/>
    </row>
    <row r="26" spans="2:7" s="3" customFormat="1" ht="15">
      <c r="B26" s="6" t="s">
        <v>61</v>
      </c>
      <c r="C26" s="19" t="s">
        <v>37</v>
      </c>
      <c r="D26" s="19"/>
      <c r="E26" s="6"/>
      <c r="F26" s="6"/>
      <c r="G26" s="6"/>
    </row>
    <row r="27" spans="2:7" s="3" customFormat="1" ht="14.25">
      <c r="B27" s="6" t="s">
        <v>61</v>
      </c>
      <c r="C27" s="17"/>
      <c r="D27" s="17" t="s">
        <v>52</v>
      </c>
      <c r="E27" s="6"/>
      <c r="F27" s="6"/>
      <c r="G27" s="6"/>
    </row>
    <row r="28" spans="2:7" s="3" customFormat="1" ht="15">
      <c r="B28" s="6" t="s">
        <v>61</v>
      </c>
      <c r="C28" s="5" t="s">
        <v>39</v>
      </c>
      <c r="D28" s="5" t="s">
        <v>40</v>
      </c>
      <c r="E28" s="5" t="s">
        <v>41</v>
      </c>
      <c r="F28" s="5" t="s">
        <v>42</v>
      </c>
      <c r="G28" s="5" t="s">
        <v>98</v>
      </c>
    </row>
    <row r="29" spans="2:7" s="3" customFormat="1" ht="12.75">
      <c r="B29" s="6" t="s">
        <v>61</v>
      </c>
      <c r="C29" s="6" t="s">
        <v>334</v>
      </c>
      <c r="D29" s="6" t="s">
        <v>52</v>
      </c>
      <c r="E29" s="7" t="s">
        <v>86</v>
      </c>
      <c r="F29" s="7" t="s">
        <v>284</v>
      </c>
      <c r="G29" s="7" t="s">
        <v>333</v>
      </c>
    </row>
    <row r="30" spans="2:7" s="3" customFormat="1" ht="12.75">
      <c r="B30" s="6" t="s">
        <v>61</v>
      </c>
      <c r="C30" s="6"/>
      <c r="D30" s="6"/>
      <c r="E30" s="6"/>
      <c r="F30" s="6"/>
      <c r="G30" s="6"/>
    </row>
  </sheetData>
  <sheetProtection/>
  <mergeCells count="14">
    <mergeCell ref="H3:K3"/>
    <mergeCell ref="L3:L4"/>
    <mergeCell ref="M3:M4"/>
    <mergeCell ref="N3:N4"/>
    <mergeCell ref="A5:M5"/>
    <mergeCell ref="A8:M8"/>
    <mergeCell ref="B3:B4"/>
    <mergeCell ref="A1:N2"/>
    <mergeCell ref="A3:A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7.375" style="6" bestFit="1" customWidth="1"/>
    <col min="2" max="2" width="16.00390625" style="6" bestFit="1" customWidth="1"/>
    <col min="3" max="3" width="28.625" style="6" bestFit="1" customWidth="1"/>
    <col min="4" max="4" width="21.375" style="6" bestFit="1" customWidth="1"/>
    <col min="5" max="5" width="10.625" style="6" bestFit="1" customWidth="1"/>
    <col min="6" max="6" width="22.75390625" style="6" bestFit="1" customWidth="1"/>
    <col min="7" max="7" width="30.625" style="6" bestFit="1" customWidth="1"/>
    <col min="8" max="10" width="5.625" style="7" bestFit="1" customWidth="1"/>
    <col min="11" max="11" width="4.875" style="7" bestFit="1" customWidth="1"/>
    <col min="12" max="12" width="11.25390625" style="7" bestFit="1" customWidth="1"/>
    <col min="13" max="13" width="7.625" style="7" bestFit="1" customWidth="1"/>
    <col min="14" max="14" width="28.125" style="6" bestFit="1" customWidth="1"/>
    <col min="15" max="16384" width="9.125" style="3" customWidth="1"/>
  </cols>
  <sheetData>
    <row r="1" spans="1:14" s="2" customFormat="1" ht="28.5" customHeight="1">
      <c r="A1" s="21" t="s">
        <v>355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2" customFormat="1" ht="61.5" customHeight="1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s="1" customFormat="1" ht="12.75" customHeight="1">
      <c r="A3" s="28" t="s">
        <v>64</v>
      </c>
      <c r="B3" s="39" t="s">
        <v>0</v>
      </c>
      <c r="C3" s="30" t="s">
        <v>4</v>
      </c>
      <c r="D3" s="30" t="s">
        <v>5</v>
      </c>
      <c r="E3" s="32" t="s">
        <v>105</v>
      </c>
      <c r="F3" s="32" t="s">
        <v>3</v>
      </c>
      <c r="G3" s="32" t="s">
        <v>6</v>
      </c>
      <c r="H3" s="32" t="s">
        <v>354</v>
      </c>
      <c r="I3" s="32"/>
      <c r="J3" s="32"/>
      <c r="K3" s="32"/>
      <c r="L3" s="32" t="s">
        <v>103</v>
      </c>
      <c r="M3" s="32" t="s">
        <v>2</v>
      </c>
      <c r="N3" s="33" t="s">
        <v>1</v>
      </c>
    </row>
    <row r="4" spans="1:14" s="1" customFormat="1" ht="21" customHeight="1" thickBot="1">
      <c r="A4" s="29"/>
      <c r="B4" s="40"/>
      <c r="C4" s="31"/>
      <c r="D4" s="31"/>
      <c r="E4" s="31"/>
      <c r="F4" s="31"/>
      <c r="G4" s="31"/>
      <c r="H4" s="18">
        <v>1</v>
      </c>
      <c r="I4" s="18">
        <v>2</v>
      </c>
      <c r="J4" s="18">
        <v>3</v>
      </c>
      <c r="K4" s="18" t="s">
        <v>102</v>
      </c>
      <c r="L4" s="31"/>
      <c r="M4" s="31"/>
      <c r="N4" s="34"/>
    </row>
    <row r="5" spans="1:13" ht="15">
      <c r="A5" s="35" t="s">
        <v>18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4" ht="12.75">
      <c r="A6" s="9" t="s">
        <v>60</v>
      </c>
      <c r="B6" s="9" t="s">
        <v>345</v>
      </c>
      <c r="C6" s="9" t="s">
        <v>353</v>
      </c>
      <c r="D6" s="9" t="s">
        <v>352</v>
      </c>
      <c r="E6" s="9" t="str">
        <f>"0,6214"</f>
        <v>0,6214</v>
      </c>
      <c r="F6" s="9" t="s">
        <v>167</v>
      </c>
      <c r="G6" s="9" t="s">
        <v>166</v>
      </c>
      <c r="H6" s="10" t="s">
        <v>15</v>
      </c>
      <c r="I6" s="10" t="s">
        <v>351</v>
      </c>
      <c r="J6" s="10" t="s">
        <v>344</v>
      </c>
      <c r="K6" s="12"/>
      <c r="L6" s="12" t="str">
        <f>"72,5"</f>
        <v>72,5</v>
      </c>
      <c r="M6" s="12" t="str">
        <f>"71,6319"</f>
        <v>71,6319</v>
      </c>
      <c r="N6" s="9" t="s">
        <v>135</v>
      </c>
    </row>
    <row r="7" ht="12.75">
      <c r="B7" s="6" t="s">
        <v>61</v>
      </c>
    </row>
    <row r="8" spans="1:13" ht="15">
      <c r="A8" s="37" t="s">
        <v>147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2.75">
      <c r="A9" s="9" t="s">
        <v>60</v>
      </c>
      <c r="B9" s="9" t="s">
        <v>348</v>
      </c>
      <c r="C9" s="9" t="s">
        <v>350</v>
      </c>
      <c r="D9" s="9" t="s">
        <v>349</v>
      </c>
      <c r="E9" s="9" t="str">
        <f>"0,5310"</f>
        <v>0,5310</v>
      </c>
      <c r="F9" s="9" t="s">
        <v>260</v>
      </c>
      <c r="G9" s="9" t="s">
        <v>14</v>
      </c>
      <c r="H9" s="10" t="s">
        <v>182</v>
      </c>
      <c r="I9" s="41" t="s">
        <v>347</v>
      </c>
      <c r="J9" s="10" t="s">
        <v>347</v>
      </c>
      <c r="K9" s="12"/>
      <c r="L9" s="12" t="str">
        <f>"122,5"</f>
        <v>122,5</v>
      </c>
      <c r="M9" s="12" t="str">
        <f>"65,0475"</f>
        <v>65,0475</v>
      </c>
      <c r="N9" s="9" t="s">
        <v>148</v>
      </c>
    </row>
    <row r="10" ht="12.75">
      <c r="B10" s="6" t="s">
        <v>61</v>
      </c>
    </row>
    <row r="11" spans="2:7" ht="15">
      <c r="B11" s="6" t="s">
        <v>61</v>
      </c>
      <c r="F11" s="14" t="s">
        <v>31</v>
      </c>
      <c r="G11" s="20" t="s">
        <v>91</v>
      </c>
    </row>
    <row r="12" spans="2:7" ht="15">
      <c r="B12" s="6" t="s">
        <v>61</v>
      </c>
      <c r="F12" s="14" t="s">
        <v>32</v>
      </c>
      <c r="G12" s="20" t="s">
        <v>94</v>
      </c>
    </row>
    <row r="13" spans="2:7" ht="15">
      <c r="B13" s="6" t="s">
        <v>61</v>
      </c>
      <c r="F13" s="14" t="s">
        <v>33</v>
      </c>
      <c r="G13" s="20" t="s">
        <v>92</v>
      </c>
    </row>
    <row r="14" spans="2:7" ht="15">
      <c r="B14" s="6" t="s">
        <v>61</v>
      </c>
      <c r="F14" s="14" t="s">
        <v>34</v>
      </c>
      <c r="G14" s="20" t="s">
        <v>93</v>
      </c>
    </row>
    <row r="15" spans="2:7" ht="15">
      <c r="B15" s="6" t="s">
        <v>61</v>
      </c>
      <c r="F15" s="14" t="s">
        <v>34</v>
      </c>
      <c r="G15" s="20" t="s">
        <v>99</v>
      </c>
    </row>
    <row r="16" spans="2:7" ht="15">
      <c r="B16" s="6" t="s">
        <v>61</v>
      </c>
      <c r="F16" s="14" t="s">
        <v>35</v>
      </c>
      <c r="G16" s="20" t="s">
        <v>95</v>
      </c>
    </row>
    <row r="17" spans="2:7" s="3" customFormat="1" ht="15">
      <c r="B17" s="6" t="s">
        <v>61</v>
      </c>
      <c r="C17" s="6"/>
      <c r="D17" s="6"/>
      <c r="E17" s="6"/>
      <c r="F17" s="14"/>
      <c r="G17" s="6"/>
    </row>
    <row r="18" spans="2:7" s="3" customFormat="1" ht="12.75">
      <c r="B18" s="6" t="s">
        <v>61</v>
      </c>
      <c r="C18" s="6"/>
      <c r="D18" s="6"/>
      <c r="E18" s="6"/>
      <c r="F18" s="6"/>
      <c r="G18" s="6"/>
    </row>
    <row r="19" spans="2:7" s="3" customFormat="1" ht="18">
      <c r="B19" s="6" t="s">
        <v>61</v>
      </c>
      <c r="C19" s="15" t="s">
        <v>36</v>
      </c>
      <c r="D19" s="15"/>
      <c r="E19" s="6"/>
      <c r="F19" s="6"/>
      <c r="G19" s="6"/>
    </row>
    <row r="20" spans="2:7" s="3" customFormat="1" ht="15">
      <c r="B20" s="6" t="s">
        <v>61</v>
      </c>
      <c r="C20" s="19" t="s">
        <v>37</v>
      </c>
      <c r="D20" s="19"/>
      <c r="E20" s="6"/>
      <c r="F20" s="6"/>
      <c r="G20" s="6"/>
    </row>
    <row r="21" spans="2:7" s="3" customFormat="1" ht="14.25">
      <c r="B21" s="6" t="s">
        <v>61</v>
      </c>
      <c r="C21" s="17"/>
      <c r="D21" s="17" t="s">
        <v>52</v>
      </c>
      <c r="E21" s="6"/>
      <c r="F21" s="6"/>
      <c r="G21" s="6"/>
    </row>
    <row r="22" spans="2:7" s="3" customFormat="1" ht="15">
      <c r="B22" s="6" t="s">
        <v>61</v>
      </c>
      <c r="C22" s="5" t="s">
        <v>39</v>
      </c>
      <c r="D22" s="5" t="s">
        <v>40</v>
      </c>
      <c r="E22" s="5" t="s">
        <v>41</v>
      </c>
      <c r="F22" s="5" t="s">
        <v>42</v>
      </c>
      <c r="G22" s="5" t="s">
        <v>98</v>
      </c>
    </row>
    <row r="23" spans="2:7" s="3" customFormat="1" ht="12.75">
      <c r="B23" s="6" t="s">
        <v>61</v>
      </c>
      <c r="C23" s="6" t="s">
        <v>348</v>
      </c>
      <c r="D23" s="6" t="s">
        <v>52</v>
      </c>
      <c r="E23" s="7" t="s">
        <v>124</v>
      </c>
      <c r="F23" s="7" t="s">
        <v>347</v>
      </c>
      <c r="G23" s="7" t="s">
        <v>346</v>
      </c>
    </row>
    <row r="24" spans="2:7" s="3" customFormat="1" ht="12.75">
      <c r="B24" s="6" t="s">
        <v>61</v>
      </c>
      <c r="C24" s="6"/>
      <c r="D24" s="6"/>
      <c r="E24" s="6"/>
      <c r="F24" s="6"/>
      <c r="G24" s="6"/>
    </row>
    <row r="25" spans="2:7" s="3" customFormat="1" ht="14.25">
      <c r="B25" s="6" t="s">
        <v>61</v>
      </c>
      <c r="C25" s="17"/>
      <c r="D25" s="17" t="s">
        <v>84</v>
      </c>
      <c r="E25" s="6"/>
      <c r="F25" s="6"/>
      <c r="G25" s="6"/>
    </row>
    <row r="26" spans="2:7" s="3" customFormat="1" ht="15">
      <c r="B26" s="6" t="s">
        <v>61</v>
      </c>
      <c r="C26" s="5" t="s">
        <v>39</v>
      </c>
      <c r="D26" s="5" t="s">
        <v>40</v>
      </c>
      <c r="E26" s="5" t="s">
        <v>41</v>
      </c>
      <c r="F26" s="5" t="s">
        <v>42</v>
      </c>
      <c r="G26" s="5" t="s">
        <v>98</v>
      </c>
    </row>
    <row r="27" spans="2:7" s="3" customFormat="1" ht="12.75">
      <c r="B27" s="6" t="s">
        <v>61</v>
      </c>
      <c r="C27" s="6" t="s">
        <v>345</v>
      </c>
      <c r="D27" s="6" t="s">
        <v>85</v>
      </c>
      <c r="E27" s="7" t="s">
        <v>53</v>
      </c>
      <c r="F27" s="7" t="s">
        <v>344</v>
      </c>
      <c r="G27" s="7" t="s">
        <v>343</v>
      </c>
    </row>
    <row r="28" spans="2:7" s="3" customFormat="1" ht="12.75">
      <c r="B28" s="6" t="s">
        <v>61</v>
      </c>
      <c r="C28" s="6"/>
      <c r="D28" s="6"/>
      <c r="E28" s="6"/>
      <c r="F28" s="6"/>
      <c r="G28" s="6"/>
    </row>
  </sheetData>
  <sheetProtection/>
  <mergeCells count="14">
    <mergeCell ref="A1:N2"/>
    <mergeCell ref="H3:K3"/>
    <mergeCell ref="A3:A4"/>
    <mergeCell ref="C3:C4"/>
    <mergeCell ref="D3:D4"/>
    <mergeCell ref="N3:N4"/>
    <mergeCell ref="G3:G4"/>
    <mergeCell ref="F3:F4"/>
    <mergeCell ref="A5:M5"/>
    <mergeCell ref="A8:M8"/>
    <mergeCell ref="B3:B4"/>
    <mergeCell ref="E3:E4"/>
    <mergeCell ref="L3:L4"/>
    <mergeCell ref="M3:M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2019-08-14T06:35:19Z</dcterms:modified>
  <cp:category/>
  <cp:version/>
  <cp:contentType/>
  <cp:contentStatus/>
</cp:coreProperties>
</file>