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15" windowWidth="11340" windowHeight="9690" firstSheet="2" activeTab="6"/>
  </bookViews>
  <sheets>
    <sheet name="Люб. тяга софт экип." sheetId="20" r:id="rId1"/>
    <sheet name="Люб. жим софт экип." sheetId="19" r:id="rId2"/>
    <sheet name="Люб. тяга мн.слой" sheetId="18" r:id="rId3"/>
    <sheet name="Люб. тяга 1.слой" sheetId="17" r:id="rId4"/>
    <sheet name="Люб. жим мн.слой" sheetId="16" r:id="rId5"/>
    <sheet name="Люб. жим 1.слой" sheetId="15" r:id="rId6"/>
    <sheet name="Люб. тяга б.э." sheetId="14" r:id="rId7"/>
    <sheet name="Люб. жим б.э." sheetId="13" r:id="rId8"/>
    <sheet name="ПРО тяга софт экип." sheetId="12" r:id="rId9"/>
    <sheet name="ПРО жим софт экип." sheetId="11" r:id="rId10"/>
    <sheet name="ПРО тяга мн.слой" sheetId="10" r:id="rId11"/>
    <sheet name="ПРО тяга 1.слой" sheetId="9" r:id="rId12"/>
    <sheet name="ПРО жим мн.слой" sheetId="8" r:id="rId13"/>
    <sheet name="ПРО жим 1.слой" sheetId="7" r:id="rId14"/>
    <sheet name="ПРО тяга б.э." sheetId="6" r:id="rId15"/>
    <sheet name="ПРО жим б.э." sheetId="5" r:id="rId16"/>
    <sheet name="Люб Народный жим 1 вес" sheetId="22" r:id="rId17"/>
    <sheet name="Люб Военный жим" sheetId="23" r:id="rId18"/>
    <sheet name="Люб Рж 75 кг" sheetId="24" r:id="rId19"/>
    <sheet name="Люб Рж 55 кг" sheetId="25" r:id="rId20"/>
    <sheet name="Люб Пауэрспорт" sheetId="26" r:id="rId21"/>
  </sheets>
  <definedNames>
    <definedName name="_xlnm._FilterDatabase" localSheetId="15" hidden="1">'ПРО жим б.э.'!$A$1:$K$3</definedName>
  </definedNames>
  <calcPr calcId="124519" refMode="R1C1"/>
</workbook>
</file>

<file path=xl/calcChain.xml><?xml version="1.0" encoding="utf-8"?>
<calcChain xmlns="http://schemas.openxmlformats.org/spreadsheetml/2006/main">
  <c r="D8" i="26"/>
  <c r="D6"/>
  <c r="J6" i="25"/>
  <c r="I6"/>
  <c r="D6"/>
  <c r="J7" i="24"/>
  <c r="I7"/>
  <c r="D7"/>
  <c r="J6"/>
  <c r="I6"/>
  <c r="D6"/>
  <c r="D9" i="23"/>
  <c r="D7"/>
  <c r="D6"/>
  <c r="J6" i="22"/>
  <c r="I6"/>
  <c r="D6"/>
  <c r="L6" i="19"/>
  <c r="K6"/>
  <c r="D6"/>
  <c r="L24" i="14"/>
  <c r="K24"/>
  <c r="D24"/>
  <c r="L21"/>
  <c r="K21"/>
  <c r="D21"/>
  <c r="L20"/>
  <c r="K20"/>
  <c r="D20"/>
  <c r="L17"/>
  <c r="K17"/>
  <c r="D17"/>
  <c r="L14"/>
  <c r="K14"/>
  <c r="D14"/>
  <c r="L13"/>
  <c r="K13"/>
  <c r="D13"/>
  <c r="L12"/>
  <c r="K12"/>
  <c r="D12"/>
  <c r="L9"/>
  <c r="K9"/>
  <c r="D9"/>
  <c r="L6"/>
  <c r="K6"/>
  <c r="D6"/>
  <c r="L29" i="13"/>
  <c r="K29"/>
  <c r="D29"/>
  <c r="L28"/>
  <c r="K28"/>
  <c r="D28"/>
  <c r="L25"/>
  <c r="K25"/>
  <c r="D25"/>
  <c r="L24"/>
  <c r="K24"/>
  <c r="D24"/>
  <c r="L21"/>
  <c r="K21"/>
  <c r="D21"/>
  <c r="L20"/>
  <c r="K20"/>
  <c r="D20"/>
  <c r="L17"/>
  <c r="K17"/>
  <c r="D17"/>
  <c r="L16"/>
  <c r="K16"/>
  <c r="D16"/>
  <c r="L15"/>
  <c r="K15"/>
  <c r="D15"/>
  <c r="L12"/>
  <c r="K12"/>
  <c r="D12"/>
  <c r="L9"/>
  <c r="K9"/>
  <c r="D9"/>
  <c r="L6"/>
  <c r="K6"/>
  <c r="D6"/>
  <c r="L23" i="11"/>
  <c r="K23"/>
  <c r="D23"/>
  <c r="L22"/>
  <c r="K22"/>
  <c r="D22"/>
  <c r="L19"/>
  <c r="K19"/>
  <c r="D19"/>
  <c r="L16"/>
  <c r="K16"/>
  <c r="D16"/>
  <c r="L15"/>
  <c r="K15"/>
  <c r="D15"/>
  <c r="L12"/>
  <c r="K12"/>
  <c r="D12"/>
  <c r="L9"/>
  <c r="K9"/>
  <c r="D9"/>
  <c r="L6"/>
  <c r="K6"/>
  <c r="D6"/>
  <c r="L15" i="6"/>
  <c r="K15"/>
  <c r="D15"/>
  <c r="L12"/>
  <c r="K12"/>
  <c r="D12"/>
  <c r="L9"/>
  <c r="K9"/>
  <c r="D9"/>
  <c r="L6"/>
  <c r="K6"/>
  <c r="D6"/>
  <c r="L26" i="5"/>
  <c r="K26"/>
  <c r="D26"/>
  <c r="L23"/>
  <c r="K23"/>
  <c r="D23"/>
  <c r="L20"/>
  <c r="K20"/>
  <c r="D20"/>
  <c r="L19"/>
  <c r="K19"/>
  <c r="D19"/>
  <c r="L16"/>
  <c r="K16"/>
  <c r="D16"/>
  <c r="L15"/>
  <c r="K15"/>
  <c r="D15"/>
  <c r="L12"/>
  <c r="K12"/>
  <c r="D12"/>
  <c r="L9"/>
  <c r="K9"/>
  <c r="D9"/>
  <c r="L6"/>
  <c r="K6"/>
  <c r="D6"/>
</calcChain>
</file>

<file path=xl/sharedStrings.xml><?xml version="1.0" encoding="utf-8"?>
<sst xmlns="http://schemas.openxmlformats.org/spreadsheetml/2006/main" count="1274" uniqueCount="413">
  <si>
    <t>ФИО</t>
  </si>
  <si>
    <t>Жим</t>
  </si>
  <si>
    <t>Тяга</t>
  </si>
  <si>
    <t>Сумма</t>
  </si>
  <si>
    <t>Тренер</t>
  </si>
  <si>
    <t>Очки</t>
  </si>
  <si>
    <t>Команда</t>
  </si>
  <si>
    <t>Рек</t>
  </si>
  <si>
    <t>Возр груп
Год. р./Возраст</t>
  </si>
  <si>
    <t>Город/область</t>
  </si>
  <si>
    <t>Соб.
Вес</t>
  </si>
  <si>
    <t>Кубок Медведя
ПРО жим лежа без экипировки
Краснодар/Краснодарский край 25 - 26 ноября 2017 г.</t>
  </si>
  <si>
    <t>Shv/Mel</t>
  </si>
  <si>
    <t>ВЕСОВАЯ КАТЕГОРИЯ   52</t>
  </si>
  <si>
    <t>Мешкова Юлия</t>
  </si>
  <si>
    <t>1. Мешкова Юлия</t>
  </si>
  <si>
    <t>Открытая (24.02.1981)/36</t>
  </si>
  <si>
    <t>49,90</t>
  </si>
  <si>
    <t xml:space="preserve">Лично </t>
  </si>
  <si>
    <t xml:space="preserve">Кропоткин/Краснодарский край </t>
  </si>
  <si>
    <t>30,0</t>
  </si>
  <si>
    <t>35,0</t>
  </si>
  <si>
    <t>42,5</t>
  </si>
  <si>
    <t xml:space="preserve"> </t>
  </si>
  <si>
    <t>ВЕСОВАЯ КАТЕГОРИЯ   56</t>
  </si>
  <si>
    <t>Цанаева Анастасия</t>
  </si>
  <si>
    <t>1. Цанаева Анастасия</t>
  </si>
  <si>
    <t>Открытая (18.08.1983)/34</t>
  </si>
  <si>
    <t>52,70</t>
  </si>
  <si>
    <t xml:space="preserve">Краснодар/Краснодарский край </t>
  </si>
  <si>
    <t>40,0</t>
  </si>
  <si>
    <t>47,5</t>
  </si>
  <si>
    <t>50,0</t>
  </si>
  <si>
    <t>ВЕСОВАЯ КАТЕГОРИЯ   60</t>
  </si>
  <si>
    <t>Белоусова Дарья</t>
  </si>
  <si>
    <t>1. Белоусова Дарья</t>
  </si>
  <si>
    <t>Девушки 16 - 17 (10.11.2001)/16</t>
  </si>
  <si>
    <t>57,80</t>
  </si>
  <si>
    <t xml:space="preserve">пгт Тульский[4]/Адыгея </t>
  </si>
  <si>
    <t>ВЕСОВАЯ КАТЕГОРИЯ   75</t>
  </si>
  <si>
    <t>Гилевич Руслан</t>
  </si>
  <si>
    <t>1. Гилевич Руслан</t>
  </si>
  <si>
    <t>Открытая (31.07.1992)/25</t>
  </si>
  <si>
    <t>74,30</t>
  </si>
  <si>
    <t>117,5</t>
  </si>
  <si>
    <t>120,0</t>
  </si>
  <si>
    <t>122,5</t>
  </si>
  <si>
    <t>Космынин Владимир</t>
  </si>
  <si>
    <t>1. Космынин Владимир</t>
  </si>
  <si>
    <t>Мастера 55 - 59 (12.06.1960)/57</t>
  </si>
  <si>
    <t>70,30</t>
  </si>
  <si>
    <t xml:space="preserve">SPORT LIFE </t>
  </si>
  <si>
    <t xml:space="preserve">Кропоткин </t>
  </si>
  <si>
    <t>130,0</t>
  </si>
  <si>
    <t>132,5</t>
  </si>
  <si>
    <t xml:space="preserve">самостоятельно </t>
  </si>
  <si>
    <t>ВЕСОВАЯ КАТЕГОРИЯ   90</t>
  </si>
  <si>
    <t>Курячий Юрий</t>
  </si>
  <si>
    <t>1. Курячий Юрий</t>
  </si>
  <si>
    <t>Юноши 18 - 19 (23.12.1997)/19</t>
  </si>
  <si>
    <t>84,50</t>
  </si>
  <si>
    <t xml:space="preserve">Real Profit </t>
  </si>
  <si>
    <t xml:space="preserve">пос. Яблоновский </t>
  </si>
  <si>
    <t>157,5</t>
  </si>
  <si>
    <t>162,5</t>
  </si>
  <si>
    <t xml:space="preserve">Сидоренко Виктор Михайлович </t>
  </si>
  <si>
    <t>Аракелян Григор</t>
  </si>
  <si>
    <t>1. Аракелян Григор</t>
  </si>
  <si>
    <t>Открытая (05.07.1991)/26</t>
  </si>
  <si>
    <t>87,20</t>
  </si>
  <si>
    <t>150,0</t>
  </si>
  <si>
    <t>160,0</t>
  </si>
  <si>
    <t>165,0</t>
  </si>
  <si>
    <t>ВЕСОВАЯ КАТЕГОРИЯ   100</t>
  </si>
  <si>
    <t>Кононенко Константин</t>
  </si>
  <si>
    <t>1. Кононенко Константин</t>
  </si>
  <si>
    <t>Открытая (19.10.1986)/31</t>
  </si>
  <si>
    <t>92,00</t>
  </si>
  <si>
    <t>170,0</t>
  </si>
  <si>
    <t>175,0</t>
  </si>
  <si>
    <t>ВЕСОВАЯ КАТЕГОРИЯ   125</t>
  </si>
  <si>
    <t>Сихаджок Анзор</t>
  </si>
  <si>
    <t>1. Сихаджок Анзор</t>
  </si>
  <si>
    <t>Открытая (06.02.1989)/28</t>
  </si>
  <si>
    <t>112,50</t>
  </si>
  <si>
    <t xml:space="preserve">Лайт фит </t>
  </si>
  <si>
    <t xml:space="preserve">Краснодар </t>
  </si>
  <si>
    <t>230,0</t>
  </si>
  <si>
    <t>240,0</t>
  </si>
  <si>
    <t>245,0</t>
  </si>
  <si>
    <t>Главный судья:</t>
  </si>
  <si>
    <t>Главный секретарь:</t>
  </si>
  <si>
    <t>Старший судья:</t>
  </si>
  <si>
    <t>Боковой судья:</t>
  </si>
  <si>
    <t>Секретарь:</t>
  </si>
  <si>
    <t xml:space="preserve">Абсолютный зачёт </t>
  </si>
  <si>
    <t xml:space="preserve">Женщины </t>
  </si>
  <si>
    <t xml:space="preserve">Девушки </t>
  </si>
  <si>
    <t xml:space="preserve">ФИО </t>
  </si>
  <si>
    <t xml:space="preserve">Возрастная группа </t>
  </si>
  <si>
    <t xml:space="preserve">Весовая </t>
  </si>
  <si>
    <t xml:space="preserve">Сумма </t>
  </si>
  <si>
    <t xml:space="preserve">Shv/Mel </t>
  </si>
  <si>
    <t xml:space="preserve">Юноши 16 - 17 </t>
  </si>
  <si>
    <t>60,0</t>
  </si>
  <si>
    <t>42,6582</t>
  </si>
  <si>
    <t xml:space="preserve">Открытая </t>
  </si>
  <si>
    <t>52,0</t>
  </si>
  <si>
    <t>42,6041</t>
  </si>
  <si>
    <t>56,0</t>
  </si>
  <si>
    <t>38,3500</t>
  </si>
  <si>
    <t xml:space="preserve">Мужчины </t>
  </si>
  <si>
    <t xml:space="preserve">Юноши </t>
  </si>
  <si>
    <t xml:space="preserve">Юноши 18 - 19 </t>
  </si>
  <si>
    <t>90,0</t>
  </si>
  <si>
    <t>99,8033</t>
  </si>
  <si>
    <t>125,0</t>
  </si>
  <si>
    <t>128,0880</t>
  </si>
  <si>
    <t>100,0</t>
  </si>
  <si>
    <t>101,1325</t>
  </si>
  <si>
    <t>95,5040</t>
  </si>
  <si>
    <t>75,0</t>
  </si>
  <si>
    <t>82,0015</t>
  </si>
  <si>
    <t xml:space="preserve">Мастера </t>
  </si>
  <si>
    <t xml:space="preserve">Мастера 55 - 59 </t>
  </si>
  <si>
    <t>134,7762</t>
  </si>
  <si>
    <t>Результат</t>
  </si>
  <si>
    <t>Кубок Медведя
ПРО становая тяга без экипировки
Краснодар/Краснодарский край 25 - 26 ноября 2017 г.</t>
  </si>
  <si>
    <t>Кузнецов Игорь</t>
  </si>
  <si>
    <t>1. Кузнецов Игорь</t>
  </si>
  <si>
    <t>Открытая (17.08.1989)/28</t>
  </si>
  <si>
    <t>71,30</t>
  </si>
  <si>
    <t xml:space="preserve">Russia </t>
  </si>
  <si>
    <t>255,0</t>
  </si>
  <si>
    <t>262,5</t>
  </si>
  <si>
    <t xml:space="preserve">Крылов </t>
  </si>
  <si>
    <t>ВЕСОВАЯ КАТЕГОРИЯ   110</t>
  </si>
  <si>
    <t>Якупов Марат</t>
  </si>
  <si>
    <t>1. Якупов Марат</t>
  </si>
  <si>
    <t>Открытая (06.05.1977)/40</t>
  </si>
  <si>
    <t>108,50</t>
  </si>
  <si>
    <t>250,0</t>
  </si>
  <si>
    <t>265,0</t>
  </si>
  <si>
    <t>280,0</t>
  </si>
  <si>
    <t>Новосельцев Олег</t>
  </si>
  <si>
    <t>1. Новосельцев Олег</t>
  </si>
  <si>
    <t>Открытая (10.05.1985)/32</t>
  </si>
  <si>
    <t>115,70</t>
  </si>
  <si>
    <t xml:space="preserve">центр тяжести </t>
  </si>
  <si>
    <t xml:space="preserve">Усть-Лабинск/Краснодарский край </t>
  </si>
  <si>
    <t>275,0</t>
  </si>
  <si>
    <t>285,0</t>
  </si>
  <si>
    <t>300,0</t>
  </si>
  <si>
    <t>176,5365</t>
  </si>
  <si>
    <t>151,2780</t>
  </si>
  <si>
    <t>110,0</t>
  </si>
  <si>
    <t>150,7520</t>
  </si>
  <si>
    <t>146,2405</t>
  </si>
  <si>
    <t>Кубок Медведя
ПРО жим лежа в однослойной экипировке
Краснодар/Краснодарский край 25 - 26 ноября 2017 г.</t>
  </si>
  <si>
    <t>Кубок Медведя
ПРО жим лежа в многослойной экипировке
Краснодар/Краснодарский край 25 - 26 ноября 2017 г.</t>
  </si>
  <si>
    <t>Кубок Медведя
ПРО становая тяга в однослойной экипировке
Краснодар/Краснодарский край 25 - 26 ноября 2017 г.</t>
  </si>
  <si>
    <t>Кубок Медведя
ПРО становая тяга в многослойной экипировке
Краснодар/Краснодарский край 25 - 26 ноября 2017 г.</t>
  </si>
  <si>
    <t>Кубок Медведя
ПРО жим лежа в софт экипировке
Краснодар/Краснодарский край 25 - 26 ноября 2017 г.</t>
  </si>
  <si>
    <t>ВЕСОВАЯ КАТЕГОРИЯ   67.5</t>
  </si>
  <si>
    <t>Злыденная Татьяна</t>
  </si>
  <si>
    <t>1. Злыденная Татьяна</t>
  </si>
  <si>
    <t>Открытая (28.01.1987)/30</t>
  </si>
  <si>
    <t>66,20</t>
  </si>
  <si>
    <t>0,0</t>
  </si>
  <si>
    <t>95,0</t>
  </si>
  <si>
    <t>105,0</t>
  </si>
  <si>
    <t xml:space="preserve">Баллод А. </t>
  </si>
  <si>
    <t>Ванян Владимир</t>
  </si>
  <si>
    <t>1. Ванян Владимир</t>
  </si>
  <si>
    <t>Открытая (14.10.1989)/28</t>
  </si>
  <si>
    <t>96,00</t>
  </si>
  <si>
    <t xml:space="preserve">Ст.тбилисская </t>
  </si>
  <si>
    <t>305,0</t>
  </si>
  <si>
    <t xml:space="preserve">Тренируюсь самостоятельно </t>
  </si>
  <si>
    <t>252,5</t>
  </si>
  <si>
    <t>Веселов Алексей</t>
  </si>
  <si>
    <t>2. Веселов Алексей</t>
  </si>
  <si>
    <t>Открытая (01.08.1979)/38</t>
  </si>
  <si>
    <t>103,50</t>
  </si>
  <si>
    <t>220,0</t>
  </si>
  <si>
    <t xml:space="preserve">Космынин В. П. </t>
  </si>
  <si>
    <t>Фатыхов Артем</t>
  </si>
  <si>
    <t>1. Фатыхов Артем</t>
  </si>
  <si>
    <t>Юноши 16 - 17 (07.04.2001)/16</t>
  </si>
  <si>
    <t>122,20</t>
  </si>
  <si>
    <t xml:space="preserve">King Fit </t>
  </si>
  <si>
    <t>140,0</t>
  </si>
  <si>
    <t>ВЕСОВАЯ КАТЕГОРИЯ   140+</t>
  </si>
  <si>
    <t>Нечушкин Артем</t>
  </si>
  <si>
    <t>1. Нечушкин Артем</t>
  </si>
  <si>
    <t>Юноши 18 - 19 (09.07.1999)/18</t>
  </si>
  <si>
    <t>157,50</t>
  </si>
  <si>
    <t xml:space="preserve">Light Fit </t>
  </si>
  <si>
    <t>260,0</t>
  </si>
  <si>
    <t>-. Баллод Александр</t>
  </si>
  <si>
    <t>Открытая (17.08.1979)/38</t>
  </si>
  <si>
    <t>146,30</t>
  </si>
  <si>
    <t>325,0</t>
  </si>
  <si>
    <t>340,0</t>
  </si>
  <si>
    <t xml:space="preserve">Козырев О. </t>
  </si>
  <si>
    <t>67,5</t>
  </si>
  <si>
    <t>79,2300</t>
  </si>
  <si>
    <t>141,5961</t>
  </si>
  <si>
    <t>77,0784</t>
  </si>
  <si>
    <t>172,2640</t>
  </si>
  <si>
    <t>135,9460</t>
  </si>
  <si>
    <t>131,1600</t>
  </si>
  <si>
    <t>100,4100</t>
  </si>
  <si>
    <t>Кубок Медведя
ПРО становая тяга в софт экипировке
Краснодар/Краснодарский край 25 - 26 ноября 2017 г.</t>
  </si>
  <si>
    <t>Кубок Медведя
Любители жим лежа без экипировки
Краснодар/Краснодарский край 25 - 26 ноября 2017 г.</t>
  </si>
  <si>
    <t>ВЕСОВАЯ КАТЕГОРИЯ   82.5</t>
  </si>
  <si>
    <t>Маркина Ксения</t>
  </si>
  <si>
    <t>1. Маркина Ксения</t>
  </si>
  <si>
    <t>Открытая (21.09.1992)/25</t>
  </si>
  <si>
    <t>80,80</t>
  </si>
  <si>
    <t>72,5</t>
  </si>
  <si>
    <t>Усенко Александр</t>
  </si>
  <si>
    <t>1. Усенко Александр</t>
  </si>
  <si>
    <t>Открытая (30.06.1986)/31</t>
  </si>
  <si>
    <t>57,10</t>
  </si>
  <si>
    <t>Шитько Богдан</t>
  </si>
  <si>
    <t>1. Шитько Богдан</t>
  </si>
  <si>
    <t>Юноши 16 - 17 (17.12.2000)/16</t>
  </si>
  <si>
    <t>66,40</t>
  </si>
  <si>
    <t>102,5</t>
  </si>
  <si>
    <t>Гусаков Виталий</t>
  </si>
  <si>
    <t>1. Гусаков Виталий</t>
  </si>
  <si>
    <t>Юноши 18 - 19 (14.11.1999)/18</t>
  </si>
  <si>
    <t>73,30</t>
  </si>
  <si>
    <t xml:space="preserve">Солнышко </t>
  </si>
  <si>
    <t xml:space="preserve">Темрюк/Краснодарский край </t>
  </si>
  <si>
    <t>Миков Сергей</t>
  </si>
  <si>
    <t>2. Миков Сергей</t>
  </si>
  <si>
    <t>Юноши 18 - 19 (16.04.1999)/18</t>
  </si>
  <si>
    <t>73,90</t>
  </si>
  <si>
    <t>127,5</t>
  </si>
  <si>
    <t>Нагорный Андрей</t>
  </si>
  <si>
    <t>1. Нагорный Андрей</t>
  </si>
  <si>
    <t>Открытая (01.09.1990)/27</t>
  </si>
  <si>
    <t>74,10</t>
  </si>
  <si>
    <t xml:space="preserve">МЕДВЕДЬ СОЧИ </t>
  </si>
  <si>
    <t>135,0</t>
  </si>
  <si>
    <t>137,5</t>
  </si>
  <si>
    <t>Никитин Родион</t>
  </si>
  <si>
    <t>1. Никитин Родион</t>
  </si>
  <si>
    <t>Юниоры 20 - 23 (02.07.1996)/21</t>
  </si>
  <si>
    <t>77,60</t>
  </si>
  <si>
    <t xml:space="preserve">центр фит </t>
  </si>
  <si>
    <t>Ткаченко Александр</t>
  </si>
  <si>
    <t>1. Ткаченко Александр</t>
  </si>
  <si>
    <t>Открытая (22.08.1989)/28</t>
  </si>
  <si>
    <t>82,40</t>
  </si>
  <si>
    <t>142,5</t>
  </si>
  <si>
    <t>Бойцевский Дмитрий</t>
  </si>
  <si>
    <t>1. Бойцевский Дмитрий</t>
  </si>
  <si>
    <t>Юноши 14 - 15 (16.06.2003)/14</t>
  </si>
  <si>
    <t>84,00</t>
  </si>
  <si>
    <t>80,0</t>
  </si>
  <si>
    <t>85,0</t>
  </si>
  <si>
    <t>Бургелов Александр</t>
  </si>
  <si>
    <t>1. Бургелов Александр</t>
  </si>
  <si>
    <t>Мастера 40 - 44 (12.03.1975)/42</t>
  </si>
  <si>
    <t>83,70</t>
  </si>
  <si>
    <t xml:space="preserve">Росич </t>
  </si>
  <si>
    <t xml:space="preserve">Новочеркасск/Ростовская область </t>
  </si>
  <si>
    <t>Рыков Степан</t>
  </si>
  <si>
    <t>1. Рыков Степан</t>
  </si>
  <si>
    <t>Юноши 16 - 17 (05.02.2000)/17</t>
  </si>
  <si>
    <t>102,90</t>
  </si>
  <si>
    <t>87,5</t>
  </si>
  <si>
    <t>Власов Максим</t>
  </si>
  <si>
    <t>1. Власов Максим</t>
  </si>
  <si>
    <t>Открытая (13.10.1983)/34</t>
  </si>
  <si>
    <t>107,40</t>
  </si>
  <si>
    <t xml:space="preserve">Крымск/Краснодарский край </t>
  </si>
  <si>
    <t>167,5</t>
  </si>
  <si>
    <t>82,5</t>
  </si>
  <si>
    <t>49,5755</t>
  </si>
  <si>
    <t>93,2493</t>
  </si>
  <si>
    <t>85,5166</t>
  </si>
  <si>
    <t>85,3283</t>
  </si>
  <si>
    <t xml:space="preserve">Юноши 14 - 15 </t>
  </si>
  <si>
    <t>60,1913</t>
  </si>
  <si>
    <t>53,2364</t>
  </si>
  <si>
    <t xml:space="preserve">Юниоры </t>
  </si>
  <si>
    <t xml:space="preserve">Юниоры 20 - 23 </t>
  </si>
  <si>
    <t>82,5308</t>
  </si>
  <si>
    <t>90,5580</t>
  </si>
  <si>
    <t>88,3215</t>
  </si>
  <si>
    <t>85,6400</t>
  </si>
  <si>
    <t>80,9850</t>
  </si>
  <si>
    <t xml:space="preserve">Мастера 40 - 44 </t>
  </si>
  <si>
    <t>81,9802</t>
  </si>
  <si>
    <t>Кубок Медведя
Любители становая тяга без экипировки
Краснодар/Краснодарский край 25 - 26 ноября 2017 г.</t>
  </si>
  <si>
    <t>ВЕСОВАЯ КАТЕГОРИЯ   44</t>
  </si>
  <si>
    <t>Коновалова Софья</t>
  </si>
  <si>
    <t>1. Коновалова Софья</t>
  </si>
  <si>
    <t>Девушки 14 - 15 (07.07.2003)/14</t>
  </si>
  <si>
    <t>40,20</t>
  </si>
  <si>
    <t>70,0</t>
  </si>
  <si>
    <t>ВЕСОВАЯ КАТЕГОРИЯ   48</t>
  </si>
  <si>
    <t>Самохвалова Юлия</t>
  </si>
  <si>
    <t>1. Самохвалова Юлия</t>
  </si>
  <si>
    <t>Открытая (01.09.1987)/30</t>
  </si>
  <si>
    <t>46,50</t>
  </si>
  <si>
    <t>107,5</t>
  </si>
  <si>
    <t>Олейникова Анастасия</t>
  </si>
  <si>
    <t>1. Олейникова Анастасия</t>
  </si>
  <si>
    <t>Девушки 14 - 15 (05.01.2003)/14</t>
  </si>
  <si>
    <t>53,30</t>
  </si>
  <si>
    <t>Окунева Татьяна</t>
  </si>
  <si>
    <t>1. Окунева Татьяна</t>
  </si>
  <si>
    <t>53,10</t>
  </si>
  <si>
    <t>115,0</t>
  </si>
  <si>
    <t>Райх Ирина</t>
  </si>
  <si>
    <t>2. Райх Ирина</t>
  </si>
  <si>
    <t>Открытая (07.12.1987)/29</t>
  </si>
  <si>
    <t>52,30</t>
  </si>
  <si>
    <t>Хекало Алексей</t>
  </si>
  <si>
    <t>1. Хекало Алексей</t>
  </si>
  <si>
    <t>Юноши 16 - 17 (28.08.2000)/17</t>
  </si>
  <si>
    <t>76,30</t>
  </si>
  <si>
    <t xml:space="preserve">Анапа/Краснодарский край </t>
  </si>
  <si>
    <t>235,0</t>
  </si>
  <si>
    <t>Чернобровый Вячеслав</t>
  </si>
  <si>
    <t>1. Чернобровый Вячеслав</t>
  </si>
  <si>
    <t>Открытая (20.01.1984)/33</t>
  </si>
  <si>
    <t>89,90</t>
  </si>
  <si>
    <t xml:space="preserve">краснодар </t>
  </si>
  <si>
    <t>215,0</t>
  </si>
  <si>
    <t>225,0</t>
  </si>
  <si>
    <t xml:space="preserve">Терещенко Виталий Николаевич </t>
  </si>
  <si>
    <t>Колодин Владислав</t>
  </si>
  <si>
    <t>1. Колодин Владислав</t>
  </si>
  <si>
    <t>Юниоры 20 - 23 (12.12.1996)/20</t>
  </si>
  <si>
    <t>93,10</t>
  </si>
  <si>
    <t>237,5</t>
  </si>
  <si>
    <t>44,0</t>
  </si>
  <si>
    <t>95,1360</t>
  </si>
  <si>
    <t>75,9360</t>
  </si>
  <si>
    <t>48,0</t>
  </si>
  <si>
    <t>113,9715</t>
  </si>
  <si>
    <t>109,4915</t>
  </si>
  <si>
    <t>96,4000</t>
  </si>
  <si>
    <t>154,0895</t>
  </si>
  <si>
    <t>97,8720</t>
  </si>
  <si>
    <t>136,3250</t>
  </si>
  <si>
    <t>131,7825</t>
  </si>
  <si>
    <t>Кубок Медведя
Любители жим лежа в однослойной экипировке
Краснодар/Краснодарский край 25 - 26 ноября 2017 г.</t>
  </si>
  <si>
    <t>Кубок Медведя
Любители жим лежа в многослойной экипировке
Краснодар/Краснодарский край 25 - 26 ноября 2017 г.</t>
  </si>
  <si>
    <t>Кубок Медведя
Любители становая тяга в однослойной экипировке
Краснодар/Краснодарский край 25 - 26 ноября 2017 г.</t>
  </si>
  <si>
    <t>Кубок Медведя
Любители становая тяга в многослойной экипировке
Краснодар/Краснодарский край 25 - 26 ноября 2017 г.</t>
  </si>
  <si>
    <t>Кубок Медведя
Любители жим лежа в софт экипировке
Краснодар/Краснодарский край 25 - 26 ноября 2017 г.</t>
  </si>
  <si>
    <t>200,0</t>
  </si>
  <si>
    <t>202,5</t>
  </si>
  <si>
    <t>133,2570</t>
  </si>
  <si>
    <t>Кубок Медведя
Любители становая тяга в софт экипировке
Краснодар/Краснодарский край 25 - 26 ноября 2017 г.</t>
  </si>
  <si>
    <t>кубок медведя
Любители народный жим (1 вес)
Краснодар/Краснодарский край 25 - 26 ноября 2017 г.</t>
  </si>
  <si>
    <t>НАП Н.Ж.</t>
  </si>
  <si>
    <t>Жим мн. повт.</t>
  </si>
  <si>
    <t>Тоннаж</t>
  </si>
  <si>
    <t>Вес</t>
  </si>
  <si>
    <t>Повторы</t>
  </si>
  <si>
    <t>23,0</t>
  </si>
  <si>
    <t xml:space="preserve">НАП Н.Ж. </t>
  </si>
  <si>
    <t>2472,5</t>
  </si>
  <si>
    <t>1621,9600</t>
  </si>
  <si>
    <t>кубок медведя
Любители военный жим
Краснодар/Краснодарский край 25 - 26 ноября 2017 г.</t>
  </si>
  <si>
    <t>-. Журавлев Сергей</t>
  </si>
  <si>
    <t>Открытая (10.06.1992)/25</t>
  </si>
  <si>
    <t>73,80</t>
  </si>
  <si>
    <t>125</t>
  </si>
  <si>
    <t>135</t>
  </si>
  <si>
    <t>-. Космынин Владимир</t>
  </si>
  <si>
    <t>120</t>
  </si>
  <si>
    <t>-. Заварзин Александр</t>
  </si>
  <si>
    <t>Открытая (22.07.1991)/26</t>
  </si>
  <si>
    <t>83,90</t>
  </si>
  <si>
    <t>130</t>
  </si>
  <si>
    <t>145</t>
  </si>
  <si>
    <t>кубок медведя рж
Любители 75 кг.
Краснодар/Краснодарский край ноября 2017 г.</t>
  </si>
  <si>
    <t>ВЕСОВАЯ КАТЕГОРИЯ   All</t>
  </si>
  <si>
    <t>1. Заваразин Александр</t>
  </si>
  <si>
    <t>2. Журавлев Сергей</t>
  </si>
  <si>
    <t>36,0</t>
  </si>
  <si>
    <t>Заваразин Александр</t>
  </si>
  <si>
    <t>3000,0</t>
  </si>
  <si>
    <t>1836,6001</t>
  </si>
  <si>
    <t>Журавлев Сергей</t>
  </si>
  <si>
    <t>2700,0</t>
  </si>
  <si>
    <t>1817,0999</t>
  </si>
  <si>
    <t>кубок медведя рж
Любители 55 кг.
Краснодар/Краснодарский край ноября 2017 г.</t>
  </si>
  <si>
    <t>Мастера 40 - 49 (12.03.1975)/42</t>
  </si>
  <si>
    <t>55,0</t>
  </si>
  <si>
    <t xml:space="preserve">Мастера 40 - 49 </t>
  </si>
  <si>
    <t>2640,0</t>
  </si>
  <si>
    <t>1633,4177</t>
  </si>
  <si>
    <t>кубок медведя пауэрспорт
Любители
Краснодар/Краснодарский край 26 ноября 2017 г.</t>
  </si>
  <si>
    <t>Соб.
вес</t>
  </si>
  <si>
    <t>Армейский жим</t>
  </si>
  <si>
    <t>Подъем на бицес</t>
  </si>
  <si>
    <t>70</t>
  </si>
  <si>
    <t>80</t>
  </si>
  <si>
    <t>85</t>
  </si>
  <si>
    <t>50</t>
  </si>
  <si>
    <t>60</t>
  </si>
  <si>
    <t>155</t>
  </si>
  <si>
    <t>110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</si>
</sst>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strike/>
      <sz val="10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  <font>
      <sz val="24"/>
      <name val="Arial Cyr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0" fillId="0" borderId="13" xfId="0" applyNumberFormat="1" applyFont="1" applyFill="1" applyBorder="1" applyAlignment="1">
      <alignment horizontal="left"/>
    </xf>
    <xf numFmtId="49" fontId="7" fillId="0" borderId="13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left"/>
    </xf>
    <xf numFmtId="49" fontId="7" fillId="0" borderId="14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left"/>
    </xf>
    <xf numFmtId="49" fontId="7" fillId="0" borderId="15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indent="1"/>
    </xf>
    <xf numFmtId="49" fontId="9" fillId="0" borderId="0" xfId="0" applyNumberFormat="1" applyFont="1" applyFill="1" applyBorder="1" applyAlignment="1">
      <alignment horizontal="left" indent="1"/>
    </xf>
    <xf numFmtId="49" fontId="9" fillId="0" borderId="0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/>
    </xf>
    <xf numFmtId="49" fontId="0" fillId="0" borderId="16" xfId="0" applyNumberFormat="1" applyFont="1" applyFill="1" applyBorder="1" applyAlignment="1">
      <alignment horizontal="left"/>
    </xf>
    <xf numFmtId="49" fontId="7" fillId="0" borderId="16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1" fontId="0" fillId="0" borderId="14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left"/>
    </xf>
    <xf numFmtId="49" fontId="0" fillId="0" borderId="13" xfId="0" applyNumberFormat="1" applyFill="1" applyBorder="1" applyAlignment="1">
      <alignment horizontal="center"/>
    </xf>
    <xf numFmtId="49" fontId="0" fillId="0" borderId="13" xfId="0" applyNumberForma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M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361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/>
      <c r="E3" s="37" t="s">
        <v>6</v>
      </c>
      <c r="F3" s="37" t="s">
        <v>9</v>
      </c>
      <c r="G3" s="37" t="s">
        <v>2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6" spans="1:13" ht="15">
      <c r="E6" s="15" t="s">
        <v>90</v>
      </c>
    </row>
    <row r="7" spans="1:13" ht="15">
      <c r="E7" s="15" t="s">
        <v>91</v>
      </c>
    </row>
    <row r="8" spans="1:13" ht="15">
      <c r="E8" s="15" t="s">
        <v>92</v>
      </c>
    </row>
    <row r="9" spans="1:13" ht="15">
      <c r="E9" s="15" t="s">
        <v>93</v>
      </c>
    </row>
    <row r="10" spans="1:13" ht="15">
      <c r="E10" s="15" t="s">
        <v>93</v>
      </c>
    </row>
    <row r="11" spans="1:13" ht="15">
      <c r="E11" s="15" t="s">
        <v>94</v>
      </c>
    </row>
    <row r="12" spans="1:13" ht="15">
      <c r="E12" s="15"/>
    </row>
    <row r="14" spans="1:13" ht="18">
      <c r="A14" s="16" t="s">
        <v>95</v>
      </c>
      <c r="B14" s="16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51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27.7109375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29.7109375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8.5703125" style="4" bestFit="1" customWidth="1"/>
    <col min="13" max="13" width="26.85546875" style="5" bestFit="1" customWidth="1"/>
    <col min="14" max="16384" width="9.140625" style="4"/>
  </cols>
  <sheetData>
    <row r="1" spans="1:13" s="3" customFormat="1" ht="29.1" customHeight="1">
      <c r="A1" s="38" t="s">
        <v>162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 t="s">
        <v>12</v>
      </c>
      <c r="E3" s="37" t="s">
        <v>6</v>
      </c>
      <c r="F3" s="37" t="s">
        <v>9</v>
      </c>
      <c r="G3" s="37" t="s">
        <v>1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5" spans="1:13" ht="15">
      <c r="A5" s="39" t="s">
        <v>163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>
      <c r="A6" s="6" t="s">
        <v>165</v>
      </c>
      <c r="B6" s="6" t="s">
        <v>166</v>
      </c>
      <c r="C6" s="6" t="s">
        <v>167</v>
      </c>
      <c r="D6" s="6" t="str">
        <f>"0,7923"</f>
        <v>0,7923</v>
      </c>
      <c r="E6" s="6" t="s">
        <v>85</v>
      </c>
      <c r="F6" s="6" t="s">
        <v>29</v>
      </c>
      <c r="G6" s="8" t="s">
        <v>169</v>
      </c>
      <c r="H6" s="8" t="s">
        <v>118</v>
      </c>
      <c r="I6" s="7" t="s">
        <v>170</v>
      </c>
      <c r="J6" s="7"/>
      <c r="K6" s="6" t="str">
        <f>"100,0"</f>
        <v>100,0</v>
      </c>
      <c r="L6" s="8" t="str">
        <f>"79,2300"</f>
        <v>79,2300</v>
      </c>
      <c r="M6" s="6" t="s">
        <v>171</v>
      </c>
    </row>
    <row r="8" spans="1:13" ht="15">
      <c r="A8" s="41" t="s">
        <v>39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>
      <c r="A9" s="6" t="s">
        <v>41</v>
      </c>
      <c r="B9" s="6" t="s">
        <v>42</v>
      </c>
      <c r="C9" s="6" t="s">
        <v>43</v>
      </c>
      <c r="D9" s="6" t="str">
        <f>"0,6694"</f>
        <v>0,6694</v>
      </c>
      <c r="E9" s="6" t="s">
        <v>18</v>
      </c>
      <c r="F9" s="6" t="s">
        <v>29</v>
      </c>
      <c r="G9" s="8" t="s">
        <v>70</v>
      </c>
      <c r="H9" s="7" t="s">
        <v>72</v>
      </c>
      <c r="I9" s="7" t="s">
        <v>78</v>
      </c>
      <c r="J9" s="7"/>
      <c r="K9" s="6" t="str">
        <f>"150,0"</f>
        <v>150,0</v>
      </c>
      <c r="L9" s="8" t="str">
        <f>"100,4100"</f>
        <v>100,4100</v>
      </c>
      <c r="M9" s="6" t="s">
        <v>23</v>
      </c>
    </row>
    <row r="11" spans="1:13" ht="15">
      <c r="A11" s="41" t="s">
        <v>73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3">
      <c r="A12" s="6" t="s">
        <v>173</v>
      </c>
      <c r="B12" s="6" t="s">
        <v>174</v>
      </c>
      <c r="C12" s="6" t="s">
        <v>175</v>
      </c>
      <c r="D12" s="6" t="str">
        <f>"0,5648"</f>
        <v>0,5648</v>
      </c>
      <c r="E12" s="6" t="s">
        <v>18</v>
      </c>
      <c r="F12" s="6" t="s">
        <v>176</v>
      </c>
      <c r="G12" s="8" t="s">
        <v>143</v>
      </c>
      <c r="H12" s="8" t="s">
        <v>152</v>
      </c>
      <c r="I12" s="8" t="s">
        <v>177</v>
      </c>
      <c r="J12" s="7"/>
      <c r="K12" s="6" t="str">
        <f>"305,0"</f>
        <v>305,0</v>
      </c>
      <c r="L12" s="8" t="str">
        <f>"172,2640"</f>
        <v>172,2640</v>
      </c>
      <c r="M12" s="6" t="s">
        <v>178</v>
      </c>
    </row>
    <row r="14" spans="1:13" ht="15">
      <c r="A14" s="41" t="s">
        <v>136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3">
      <c r="A15" s="9" t="s">
        <v>138</v>
      </c>
      <c r="B15" s="9" t="s">
        <v>139</v>
      </c>
      <c r="C15" s="9" t="s">
        <v>140</v>
      </c>
      <c r="D15" s="9" t="str">
        <f>"0,5384"</f>
        <v>0,5384</v>
      </c>
      <c r="E15" s="9" t="s">
        <v>18</v>
      </c>
      <c r="F15" s="9" t="s">
        <v>29</v>
      </c>
      <c r="G15" s="11" t="s">
        <v>89</v>
      </c>
      <c r="H15" s="10" t="s">
        <v>179</v>
      </c>
      <c r="I15" s="11" t="s">
        <v>179</v>
      </c>
      <c r="J15" s="10"/>
      <c r="K15" s="9" t="str">
        <f>"252,5"</f>
        <v>252,5</v>
      </c>
      <c r="L15" s="11" t="str">
        <f>"135,9460"</f>
        <v>135,9460</v>
      </c>
      <c r="M15" s="9" t="s">
        <v>23</v>
      </c>
    </row>
    <row r="16" spans="1:13">
      <c r="A16" s="12" t="s">
        <v>181</v>
      </c>
      <c r="B16" s="12" t="s">
        <v>182</v>
      </c>
      <c r="C16" s="12" t="s">
        <v>183</v>
      </c>
      <c r="D16" s="12" t="str">
        <f>"0,5465"</f>
        <v>0,5465</v>
      </c>
      <c r="E16" s="12" t="s">
        <v>18</v>
      </c>
      <c r="F16" s="12" t="s">
        <v>19</v>
      </c>
      <c r="G16" s="14" t="s">
        <v>184</v>
      </c>
      <c r="H16" s="13" t="s">
        <v>88</v>
      </c>
      <c r="I16" s="14" t="s">
        <v>88</v>
      </c>
      <c r="J16" s="13"/>
      <c r="K16" s="12" t="str">
        <f>"240,0"</f>
        <v>240,0</v>
      </c>
      <c r="L16" s="14" t="str">
        <f>"131,1600"</f>
        <v>131,1600</v>
      </c>
      <c r="M16" s="12" t="s">
        <v>185</v>
      </c>
    </row>
    <row r="18" spans="1:13" ht="15">
      <c r="A18" s="41" t="s">
        <v>80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3">
      <c r="A19" s="6" t="s">
        <v>187</v>
      </c>
      <c r="B19" s="6" t="s">
        <v>188</v>
      </c>
      <c r="C19" s="6" t="s">
        <v>189</v>
      </c>
      <c r="D19" s="6" t="str">
        <f>"0,5247"</f>
        <v>0,5247</v>
      </c>
      <c r="E19" s="6" t="s">
        <v>190</v>
      </c>
      <c r="F19" s="6" t="s">
        <v>29</v>
      </c>
      <c r="G19" s="7" t="s">
        <v>45</v>
      </c>
      <c r="H19" s="8" t="s">
        <v>53</v>
      </c>
      <c r="I19" s="7" t="s">
        <v>191</v>
      </c>
      <c r="J19" s="7"/>
      <c r="K19" s="6" t="str">
        <f>"130,0"</f>
        <v>130,0</v>
      </c>
      <c r="L19" s="8" t="str">
        <f>"77,0784"</f>
        <v>77,0784</v>
      </c>
      <c r="M19" s="6" t="s">
        <v>23</v>
      </c>
    </row>
    <row r="21" spans="1:13" ht="15">
      <c r="A21" s="41" t="s">
        <v>192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3">
      <c r="A22" s="9" t="s">
        <v>194</v>
      </c>
      <c r="B22" s="9" t="s">
        <v>195</v>
      </c>
      <c r="C22" s="9" t="s">
        <v>196</v>
      </c>
      <c r="D22" s="9" t="str">
        <f>"0,4857"</f>
        <v>0,4857</v>
      </c>
      <c r="E22" s="9" t="s">
        <v>197</v>
      </c>
      <c r="F22" s="9" t="s">
        <v>29</v>
      </c>
      <c r="G22" s="11" t="s">
        <v>198</v>
      </c>
      <c r="H22" s="10" t="s">
        <v>150</v>
      </c>
      <c r="I22" s="11" t="s">
        <v>150</v>
      </c>
      <c r="J22" s="10"/>
      <c r="K22" s="9" t="str">
        <f>"275,0"</f>
        <v>275,0</v>
      </c>
      <c r="L22" s="11" t="str">
        <f>"141,5961"</f>
        <v>141,5961</v>
      </c>
      <c r="M22" s="9" t="s">
        <v>23</v>
      </c>
    </row>
    <row r="23" spans="1:13">
      <c r="A23" s="12" t="s">
        <v>199</v>
      </c>
      <c r="B23" s="12" t="s">
        <v>200</v>
      </c>
      <c r="C23" s="12" t="s">
        <v>201</v>
      </c>
      <c r="D23" s="12" t="str">
        <f>"0,4967"</f>
        <v>0,4967</v>
      </c>
      <c r="E23" s="12" t="s">
        <v>197</v>
      </c>
      <c r="F23" s="12" t="s">
        <v>29</v>
      </c>
      <c r="G23" s="13" t="s">
        <v>202</v>
      </c>
      <c r="H23" s="13" t="s">
        <v>203</v>
      </c>
      <c r="I23" s="13" t="s">
        <v>203</v>
      </c>
      <c r="J23" s="13"/>
      <c r="K23" s="12" t="str">
        <f>"0,0"</f>
        <v>0,0</v>
      </c>
      <c r="L23" s="14" t="str">
        <f>"0,0000"</f>
        <v>0,0000</v>
      </c>
      <c r="M23" s="12" t="s">
        <v>204</v>
      </c>
    </row>
    <row r="25" spans="1:13" ht="15">
      <c r="E25" s="15" t="s">
        <v>90</v>
      </c>
    </row>
    <row r="26" spans="1:13" ht="15">
      <c r="E26" s="15" t="s">
        <v>91</v>
      </c>
    </row>
    <row r="27" spans="1:13" ht="15">
      <c r="E27" s="15" t="s">
        <v>92</v>
      </c>
    </row>
    <row r="28" spans="1:13" ht="15">
      <c r="E28" s="15" t="s">
        <v>93</v>
      </c>
    </row>
    <row r="29" spans="1:13" ht="15">
      <c r="E29" s="15" t="s">
        <v>93</v>
      </c>
    </row>
    <row r="30" spans="1:13" ht="15">
      <c r="E30" s="15" t="s">
        <v>94</v>
      </c>
    </row>
    <row r="31" spans="1:13" ht="15">
      <c r="E31" s="15"/>
    </row>
    <row r="33" spans="1:5" ht="18">
      <c r="A33" s="16" t="s">
        <v>95</v>
      </c>
      <c r="B33" s="16"/>
    </row>
    <row r="34" spans="1:5" ht="15">
      <c r="A34" s="17" t="s">
        <v>96</v>
      </c>
      <c r="B34" s="17"/>
    </row>
    <row r="35" spans="1:5" ht="14.25">
      <c r="A35" s="19"/>
      <c r="B35" s="20" t="s">
        <v>106</v>
      </c>
    </row>
    <row r="36" spans="1:5" ht="15">
      <c r="A36" s="21" t="s">
        <v>98</v>
      </c>
      <c r="B36" s="21" t="s">
        <v>99</v>
      </c>
      <c r="C36" s="21" t="s">
        <v>100</v>
      </c>
      <c r="D36" s="21" t="s">
        <v>101</v>
      </c>
      <c r="E36" s="21" t="s">
        <v>102</v>
      </c>
    </row>
    <row r="37" spans="1:5">
      <c r="A37" s="18" t="s">
        <v>164</v>
      </c>
      <c r="B37" s="5" t="s">
        <v>106</v>
      </c>
      <c r="C37" s="5" t="s">
        <v>205</v>
      </c>
      <c r="D37" s="5" t="s">
        <v>118</v>
      </c>
      <c r="E37" s="22" t="s">
        <v>206</v>
      </c>
    </row>
    <row r="40" spans="1:5" ht="15">
      <c r="A40" s="17" t="s">
        <v>111</v>
      </c>
      <c r="B40" s="17"/>
    </row>
    <row r="41" spans="1:5" ht="14.25">
      <c r="A41" s="19"/>
      <c r="B41" s="20" t="s">
        <v>112</v>
      </c>
    </row>
    <row r="42" spans="1:5" ht="15">
      <c r="A42" s="21" t="s">
        <v>98</v>
      </c>
      <c r="B42" s="21" t="s">
        <v>99</v>
      </c>
      <c r="C42" s="21" t="s">
        <v>100</v>
      </c>
      <c r="D42" s="21" t="s">
        <v>101</v>
      </c>
      <c r="E42" s="21" t="s">
        <v>102</v>
      </c>
    </row>
    <row r="43" spans="1:5">
      <c r="A43" s="18" t="s">
        <v>193</v>
      </c>
      <c r="B43" s="5" t="s">
        <v>113</v>
      </c>
      <c r="C43" s="5" t="s">
        <v>168</v>
      </c>
      <c r="D43" s="5" t="s">
        <v>150</v>
      </c>
      <c r="E43" s="22" t="s">
        <v>207</v>
      </c>
    </row>
    <row r="44" spans="1:5">
      <c r="A44" s="18" t="s">
        <v>186</v>
      </c>
      <c r="B44" s="5" t="s">
        <v>103</v>
      </c>
      <c r="C44" s="5" t="s">
        <v>116</v>
      </c>
      <c r="D44" s="5" t="s">
        <v>53</v>
      </c>
      <c r="E44" s="22" t="s">
        <v>208</v>
      </c>
    </row>
    <row r="46" spans="1:5" ht="14.25">
      <c r="A46" s="19"/>
      <c r="B46" s="20" t="s">
        <v>106</v>
      </c>
    </row>
    <row r="47" spans="1:5" ht="15">
      <c r="A47" s="21" t="s">
        <v>98</v>
      </c>
      <c r="B47" s="21" t="s">
        <v>99</v>
      </c>
      <c r="C47" s="21" t="s">
        <v>100</v>
      </c>
      <c r="D47" s="21" t="s">
        <v>101</v>
      </c>
      <c r="E47" s="21" t="s">
        <v>102</v>
      </c>
    </row>
    <row r="48" spans="1:5">
      <c r="A48" s="18" t="s">
        <v>172</v>
      </c>
      <c r="B48" s="5" t="s">
        <v>106</v>
      </c>
      <c r="C48" s="5" t="s">
        <v>118</v>
      </c>
      <c r="D48" s="5" t="s">
        <v>177</v>
      </c>
      <c r="E48" s="22" t="s">
        <v>209</v>
      </c>
    </row>
    <row r="49" spans="1:5">
      <c r="A49" s="18" t="s">
        <v>137</v>
      </c>
      <c r="B49" s="5" t="s">
        <v>106</v>
      </c>
      <c r="C49" s="5" t="s">
        <v>155</v>
      </c>
      <c r="D49" s="5" t="s">
        <v>179</v>
      </c>
      <c r="E49" s="22" t="s">
        <v>210</v>
      </c>
    </row>
    <row r="50" spans="1:5">
      <c r="A50" s="18" t="s">
        <v>180</v>
      </c>
      <c r="B50" s="5" t="s">
        <v>106</v>
      </c>
      <c r="C50" s="5" t="s">
        <v>155</v>
      </c>
      <c r="D50" s="5" t="s">
        <v>88</v>
      </c>
      <c r="E50" s="22" t="s">
        <v>211</v>
      </c>
    </row>
    <row r="51" spans="1:5">
      <c r="A51" s="18" t="s">
        <v>40</v>
      </c>
      <c r="B51" s="5" t="s">
        <v>106</v>
      </c>
      <c r="C51" s="5" t="s">
        <v>121</v>
      </c>
      <c r="D51" s="5" t="s">
        <v>70</v>
      </c>
      <c r="E51" s="22" t="s">
        <v>212</v>
      </c>
    </row>
  </sheetData>
  <mergeCells count="17">
    <mergeCell ref="M3:M4"/>
    <mergeCell ref="A5:L5"/>
    <mergeCell ref="A1:M2"/>
    <mergeCell ref="A3:A4"/>
    <mergeCell ref="B3:B4"/>
    <mergeCell ref="C3:C4"/>
    <mergeCell ref="D3:D4"/>
    <mergeCell ref="E3:E4"/>
    <mergeCell ref="F3:F4"/>
    <mergeCell ref="G3:J3"/>
    <mergeCell ref="A21:L21"/>
    <mergeCell ref="A8:L8"/>
    <mergeCell ref="A11:L11"/>
    <mergeCell ref="A14:L14"/>
    <mergeCell ref="A18:L18"/>
    <mergeCell ref="K3:K4"/>
    <mergeCell ref="L3:L4"/>
  </mergeCells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161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/>
      <c r="E3" s="37" t="s">
        <v>6</v>
      </c>
      <c r="F3" s="37" t="s">
        <v>9</v>
      </c>
      <c r="G3" s="37" t="s">
        <v>2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6" spans="1:13" ht="15">
      <c r="E6" s="15" t="s">
        <v>90</v>
      </c>
    </row>
    <row r="7" spans="1:13" ht="15">
      <c r="E7" s="15" t="s">
        <v>91</v>
      </c>
    </row>
    <row r="8" spans="1:13" ht="15">
      <c r="E8" s="15" t="s">
        <v>92</v>
      </c>
    </row>
    <row r="9" spans="1:13" ht="15">
      <c r="E9" s="15" t="s">
        <v>93</v>
      </c>
    </row>
    <row r="10" spans="1:13" ht="15">
      <c r="E10" s="15" t="s">
        <v>93</v>
      </c>
    </row>
    <row r="11" spans="1:13" ht="15">
      <c r="E11" s="15" t="s">
        <v>94</v>
      </c>
    </row>
    <row r="12" spans="1:13" ht="15">
      <c r="E12" s="15"/>
    </row>
    <row r="14" spans="1:13" ht="18">
      <c r="A14" s="16" t="s">
        <v>95</v>
      </c>
      <c r="B14" s="16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160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/>
      <c r="E3" s="37" t="s">
        <v>6</v>
      </c>
      <c r="F3" s="37" t="s">
        <v>9</v>
      </c>
      <c r="G3" s="37" t="s">
        <v>2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6" spans="1:13" ht="15">
      <c r="E6" s="15" t="s">
        <v>90</v>
      </c>
    </row>
    <row r="7" spans="1:13" ht="15">
      <c r="E7" s="15" t="s">
        <v>91</v>
      </c>
    </row>
    <row r="8" spans="1:13" ht="15">
      <c r="E8" s="15" t="s">
        <v>92</v>
      </c>
    </row>
    <row r="9" spans="1:13" ht="15">
      <c r="E9" s="15" t="s">
        <v>93</v>
      </c>
    </row>
    <row r="10" spans="1:13" ht="15">
      <c r="E10" s="15" t="s">
        <v>93</v>
      </c>
    </row>
    <row r="11" spans="1:13" ht="15">
      <c r="E11" s="15" t="s">
        <v>94</v>
      </c>
    </row>
    <row r="12" spans="1:13" ht="15">
      <c r="E12" s="15"/>
    </row>
    <row r="14" spans="1:13" ht="18">
      <c r="A14" s="16" t="s">
        <v>95</v>
      </c>
      <c r="B14" s="16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159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/>
      <c r="E3" s="37" t="s">
        <v>6</v>
      </c>
      <c r="F3" s="37" t="s">
        <v>9</v>
      </c>
      <c r="G3" s="37" t="s">
        <v>1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6" spans="1:13" ht="15">
      <c r="E6" s="15" t="s">
        <v>90</v>
      </c>
    </row>
    <row r="7" spans="1:13" ht="15">
      <c r="E7" s="15" t="s">
        <v>91</v>
      </c>
    </row>
    <row r="8" spans="1:13" ht="15">
      <c r="E8" s="15" t="s">
        <v>92</v>
      </c>
    </row>
    <row r="9" spans="1:13" ht="15">
      <c r="E9" s="15" t="s">
        <v>93</v>
      </c>
    </row>
    <row r="10" spans="1:13" ht="15">
      <c r="E10" s="15" t="s">
        <v>93</v>
      </c>
    </row>
    <row r="11" spans="1:13" ht="15">
      <c r="E11" s="15" t="s">
        <v>94</v>
      </c>
    </row>
    <row r="12" spans="1:13" ht="15">
      <c r="E12" s="15"/>
    </row>
    <row r="14" spans="1:13" ht="18">
      <c r="A14" s="16" t="s">
        <v>95</v>
      </c>
      <c r="B14" s="16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158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/>
      <c r="E3" s="37" t="s">
        <v>6</v>
      </c>
      <c r="F3" s="37" t="s">
        <v>9</v>
      </c>
      <c r="G3" s="37" t="s">
        <v>1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6" spans="1:13" ht="15">
      <c r="E6" s="15" t="s">
        <v>90</v>
      </c>
    </row>
    <row r="7" spans="1:13" ht="15">
      <c r="E7" s="15" t="s">
        <v>91</v>
      </c>
    </row>
    <row r="8" spans="1:13" ht="15">
      <c r="E8" s="15" t="s">
        <v>92</v>
      </c>
    </row>
    <row r="9" spans="1:13" ht="15">
      <c r="E9" s="15" t="s">
        <v>93</v>
      </c>
    </row>
    <row r="10" spans="1:13" ht="15">
      <c r="E10" s="15" t="s">
        <v>93</v>
      </c>
    </row>
    <row r="11" spans="1:13" ht="15">
      <c r="E11" s="15" t="s">
        <v>94</v>
      </c>
    </row>
    <row r="12" spans="1:13" ht="15">
      <c r="E12" s="15"/>
    </row>
    <row r="14" spans="1:13" ht="18">
      <c r="A14" s="16" t="s">
        <v>95</v>
      </c>
      <c r="B14" s="16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22.85546875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32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8.5703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127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 t="s">
        <v>12</v>
      </c>
      <c r="E3" s="37" t="s">
        <v>6</v>
      </c>
      <c r="F3" s="37" t="s">
        <v>9</v>
      </c>
      <c r="G3" s="37" t="s">
        <v>2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5" spans="1:13" ht="15">
      <c r="A5" s="39" t="s">
        <v>39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>
      <c r="A6" s="6" t="s">
        <v>129</v>
      </c>
      <c r="B6" s="6" t="s">
        <v>130</v>
      </c>
      <c r="C6" s="6" t="s">
        <v>131</v>
      </c>
      <c r="D6" s="6" t="str">
        <f>"0,6923"</f>
        <v>0,6923</v>
      </c>
      <c r="E6" s="6" t="s">
        <v>132</v>
      </c>
      <c r="F6" s="6" t="s">
        <v>29</v>
      </c>
      <c r="G6" s="7" t="s">
        <v>133</v>
      </c>
      <c r="H6" s="8" t="s">
        <v>133</v>
      </c>
      <c r="I6" s="7" t="s">
        <v>134</v>
      </c>
      <c r="J6" s="7"/>
      <c r="K6" s="6" t="str">
        <f>"255,0"</f>
        <v>255,0</v>
      </c>
      <c r="L6" s="8" t="str">
        <f>"176,5365"</f>
        <v>176,5365</v>
      </c>
      <c r="M6" s="6" t="s">
        <v>135</v>
      </c>
    </row>
    <row r="8" spans="1:13" ht="15">
      <c r="A8" s="41" t="s">
        <v>56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>
      <c r="A9" s="6" t="s">
        <v>67</v>
      </c>
      <c r="B9" s="6" t="s">
        <v>68</v>
      </c>
      <c r="C9" s="6" t="s">
        <v>69</v>
      </c>
      <c r="D9" s="6" t="str">
        <f>"0,5969"</f>
        <v>0,5969</v>
      </c>
      <c r="E9" s="6" t="s">
        <v>18</v>
      </c>
      <c r="F9" s="6" t="s">
        <v>29</v>
      </c>
      <c r="G9" s="8" t="s">
        <v>88</v>
      </c>
      <c r="H9" s="7" t="s">
        <v>89</v>
      </c>
      <c r="I9" s="8" t="s">
        <v>89</v>
      </c>
      <c r="J9" s="7"/>
      <c r="K9" s="6" t="str">
        <f>"245,0"</f>
        <v>245,0</v>
      </c>
      <c r="L9" s="8" t="str">
        <f>"146,2405"</f>
        <v>146,2405</v>
      </c>
      <c r="M9" s="6" t="s">
        <v>23</v>
      </c>
    </row>
    <row r="11" spans="1:13" ht="15">
      <c r="A11" s="41" t="s">
        <v>136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3">
      <c r="A12" s="6" t="s">
        <v>138</v>
      </c>
      <c r="B12" s="6" t="s">
        <v>139</v>
      </c>
      <c r="C12" s="6" t="s">
        <v>140</v>
      </c>
      <c r="D12" s="6" t="str">
        <f>"0,5384"</f>
        <v>0,5384</v>
      </c>
      <c r="E12" s="6" t="s">
        <v>18</v>
      </c>
      <c r="F12" s="6" t="s">
        <v>29</v>
      </c>
      <c r="G12" s="8" t="s">
        <v>141</v>
      </c>
      <c r="H12" s="8" t="s">
        <v>142</v>
      </c>
      <c r="I12" s="8" t="s">
        <v>143</v>
      </c>
      <c r="J12" s="7"/>
      <c r="K12" s="6" t="str">
        <f>"280,0"</f>
        <v>280,0</v>
      </c>
      <c r="L12" s="8" t="str">
        <f>"150,7520"</f>
        <v>150,7520</v>
      </c>
      <c r="M12" s="6" t="s">
        <v>23</v>
      </c>
    </row>
    <row r="14" spans="1:13" ht="15">
      <c r="A14" s="41" t="s">
        <v>80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3">
      <c r="A15" s="6" t="s">
        <v>145</v>
      </c>
      <c r="B15" s="6" t="s">
        <v>146</v>
      </c>
      <c r="C15" s="6" t="s">
        <v>147</v>
      </c>
      <c r="D15" s="6" t="str">
        <f>"0,5308"</f>
        <v>0,5308</v>
      </c>
      <c r="E15" s="6" t="s">
        <v>148</v>
      </c>
      <c r="F15" s="6" t="s">
        <v>149</v>
      </c>
      <c r="G15" s="8" t="s">
        <v>150</v>
      </c>
      <c r="H15" s="8" t="s">
        <v>151</v>
      </c>
      <c r="I15" s="7" t="s">
        <v>152</v>
      </c>
      <c r="J15" s="7"/>
      <c r="K15" s="6" t="str">
        <f>"285,0"</f>
        <v>285,0</v>
      </c>
      <c r="L15" s="8" t="str">
        <f>"151,2780"</f>
        <v>151,2780</v>
      </c>
      <c r="M15" s="6" t="s">
        <v>23</v>
      </c>
    </row>
    <row r="17" spans="1:5" ht="15">
      <c r="E17" s="15" t="s">
        <v>90</v>
      </c>
    </row>
    <row r="18" spans="1:5" ht="15">
      <c r="E18" s="15" t="s">
        <v>91</v>
      </c>
    </row>
    <row r="19" spans="1:5" ht="15">
      <c r="E19" s="15" t="s">
        <v>92</v>
      </c>
    </row>
    <row r="20" spans="1:5" ht="15">
      <c r="E20" s="15" t="s">
        <v>93</v>
      </c>
    </row>
    <row r="21" spans="1:5" ht="15">
      <c r="E21" s="15" t="s">
        <v>93</v>
      </c>
    </row>
    <row r="22" spans="1:5" ht="15">
      <c r="E22" s="15" t="s">
        <v>94</v>
      </c>
    </row>
    <row r="23" spans="1:5" ht="15">
      <c r="E23" s="15"/>
    </row>
    <row r="25" spans="1:5" ht="18">
      <c r="A25" s="16" t="s">
        <v>95</v>
      </c>
      <c r="B25" s="16"/>
    </row>
    <row r="26" spans="1:5" ht="15">
      <c r="A26" s="17" t="s">
        <v>111</v>
      </c>
      <c r="B26" s="17"/>
    </row>
    <row r="27" spans="1:5" ht="14.25">
      <c r="A27" s="19"/>
      <c r="B27" s="20" t="s">
        <v>106</v>
      </c>
    </row>
    <row r="28" spans="1:5" ht="15">
      <c r="A28" s="21" t="s">
        <v>98</v>
      </c>
      <c r="B28" s="21" t="s">
        <v>99</v>
      </c>
      <c r="C28" s="21" t="s">
        <v>100</v>
      </c>
      <c r="D28" s="21" t="s">
        <v>101</v>
      </c>
      <c r="E28" s="21" t="s">
        <v>102</v>
      </c>
    </row>
    <row r="29" spans="1:5">
      <c r="A29" s="18" t="s">
        <v>128</v>
      </c>
      <c r="B29" s="5" t="s">
        <v>106</v>
      </c>
      <c r="C29" s="5" t="s">
        <v>121</v>
      </c>
      <c r="D29" s="5" t="s">
        <v>133</v>
      </c>
      <c r="E29" s="22" t="s">
        <v>153</v>
      </c>
    </row>
    <row r="30" spans="1:5">
      <c r="A30" s="18" t="s">
        <v>144</v>
      </c>
      <c r="B30" s="5" t="s">
        <v>106</v>
      </c>
      <c r="C30" s="5" t="s">
        <v>116</v>
      </c>
      <c r="D30" s="5" t="s">
        <v>151</v>
      </c>
      <c r="E30" s="22" t="s">
        <v>154</v>
      </c>
    </row>
    <row r="31" spans="1:5">
      <c r="A31" s="18" t="s">
        <v>137</v>
      </c>
      <c r="B31" s="5" t="s">
        <v>106</v>
      </c>
      <c r="C31" s="5" t="s">
        <v>155</v>
      </c>
      <c r="D31" s="5" t="s">
        <v>143</v>
      </c>
      <c r="E31" s="22" t="s">
        <v>156</v>
      </c>
    </row>
    <row r="32" spans="1:5">
      <c r="A32" s="18" t="s">
        <v>66</v>
      </c>
      <c r="B32" s="5" t="s">
        <v>106</v>
      </c>
      <c r="C32" s="5" t="s">
        <v>114</v>
      </c>
      <c r="D32" s="5" t="s">
        <v>89</v>
      </c>
      <c r="E32" s="22" t="s">
        <v>157</v>
      </c>
    </row>
  </sheetData>
  <mergeCells count="15">
    <mergeCell ref="A1:M2"/>
    <mergeCell ref="A3:A4"/>
    <mergeCell ref="B3:B4"/>
    <mergeCell ref="C3:C4"/>
    <mergeCell ref="D3:D4"/>
    <mergeCell ref="E3:E4"/>
    <mergeCell ref="F3:F4"/>
    <mergeCell ref="G3:J3"/>
    <mergeCell ref="A8:L8"/>
    <mergeCell ref="A11:L11"/>
    <mergeCell ref="A14:L14"/>
    <mergeCell ref="K3:K4"/>
    <mergeCell ref="L3:L4"/>
    <mergeCell ref="M3:M4"/>
    <mergeCell ref="A5:L5"/>
  </mergeCells>
  <phoneticPr fontId="0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M62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29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29.7109375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8.5703125" style="4" bestFit="1" customWidth="1"/>
    <col min="13" max="13" width="29" style="5" bestFit="1" customWidth="1"/>
    <col min="14" max="16384" width="9.140625" style="4"/>
  </cols>
  <sheetData>
    <row r="1" spans="1:13" s="3" customFormat="1" ht="29.1" customHeight="1">
      <c r="A1" s="3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 t="s">
        <v>12</v>
      </c>
      <c r="E3" s="37" t="s">
        <v>6</v>
      </c>
      <c r="F3" s="37" t="s">
        <v>9</v>
      </c>
      <c r="G3" s="37" t="s">
        <v>1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5" spans="1:13" ht="15">
      <c r="A5" s="39" t="s">
        <v>13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>
      <c r="A6" s="6" t="s">
        <v>15</v>
      </c>
      <c r="B6" s="6" t="s">
        <v>16</v>
      </c>
      <c r="C6" s="6" t="s">
        <v>17</v>
      </c>
      <c r="D6" s="6" t="str">
        <f>"1,0024"</f>
        <v>1,0024</v>
      </c>
      <c r="E6" s="6" t="s">
        <v>18</v>
      </c>
      <c r="F6" s="6" t="s">
        <v>19</v>
      </c>
      <c r="G6" s="8" t="s">
        <v>20</v>
      </c>
      <c r="H6" s="8" t="s">
        <v>21</v>
      </c>
      <c r="I6" s="8" t="s">
        <v>22</v>
      </c>
      <c r="J6" s="7"/>
      <c r="K6" s="6" t="str">
        <f>"42,5"</f>
        <v>42,5</v>
      </c>
      <c r="L6" s="8" t="str">
        <f>"42,6041"</f>
        <v>42,6041</v>
      </c>
      <c r="M6" s="6" t="s">
        <v>23</v>
      </c>
    </row>
    <row r="8" spans="1:13" ht="15">
      <c r="A8" s="41" t="s">
        <v>24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>
      <c r="A9" s="6" t="s">
        <v>26</v>
      </c>
      <c r="B9" s="6" t="s">
        <v>27</v>
      </c>
      <c r="C9" s="6" t="s">
        <v>28</v>
      </c>
      <c r="D9" s="6" t="str">
        <f>"0,9588"</f>
        <v>0,9588</v>
      </c>
      <c r="E9" s="6" t="s">
        <v>18</v>
      </c>
      <c r="F9" s="6" t="s">
        <v>29</v>
      </c>
      <c r="G9" s="8" t="s">
        <v>30</v>
      </c>
      <c r="H9" s="7" t="s">
        <v>31</v>
      </c>
      <c r="I9" s="7" t="s">
        <v>32</v>
      </c>
      <c r="J9" s="7"/>
      <c r="K9" s="6" t="str">
        <f>"40,0"</f>
        <v>40,0</v>
      </c>
      <c r="L9" s="8" t="str">
        <f>"38,3500"</f>
        <v>38,3500</v>
      </c>
      <c r="M9" s="6" t="s">
        <v>23</v>
      </c>
    </row>
    <row r="11" spans="1:13" ht="15">
      <c r="A11" s="41" t="s">
        <v>33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3">
      <c r="A12" s="6" t="s">
        <v>35</v>
      </c>
      <c r="B12" s="6" t="s">
        <v>36</v>
      </c>
      <c r="C12" s="6" t="s">
        <v>37</v>
      </c>
      <c r="D12" s="6" t="str">
        <f>"0,8882"</f>
        <v>0,8882</v>
      </c>
      <c r="E12" s="6" t="s">
        <v>18</v>
      </c>
      <c r="F12" s="6" t="s">
        <v>38</v>
      </c>
      <c r="G12" s="8" t="s">
        <v>21</v>
      </c>
      <c r="H12" s="7" t="s">
        <v>22</v>
      </c>
      <c r="I12" s="8" t="s">
        <v>22</v>
      </c>
      <c r="J12" s="7"/>
      <c r="K12" s="6" t="str">
        <f>"42,5"</f>
        <v>42,5</v>
      </c>
      <c r="L12" s="8" t="str">
        <f>"42,6582"</f>
        <v>42,6582</v>
      </c>
      <c r="M12" s="6" t="s">
        <v>23</v>
      </c>
    </row>
    <row r="14" spans="1:13" ht="15">
      <c r="A14" s="41" t="s">
        <v>39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3">
      <c r="A15" s="9" t="s">
        <v>41</v>
      </c>
      <c r="B15" s="9" t="s">
        <v>42</v>
      </c>
      <c r="C15" s="9" t="s">
        <v>43</v>
      </c>
      <c r="D15" s="9" t="str">
        <f>"0,6694"</f>
        <v>0,6694</v>
      </c>
      <c r="E15" s="9" t="s">
        <v>18</v>
      </c>
      <c r="F15" s="9" t="s">
        <v>29</v>
      </c>
      <c r="G15" s="11" t="s">
        <v>44</v>
      </c>
      <c r="H15" s="11" t="s">
        <v>45</v>
      </c>
      <c r="I15" s="11" t="s">
        <v>46</v>
      </c>
      <c r="J15" s="10"/>
      <c r="K15" s="9" t="str">
        <f>"122,5"</f>
        <v>122,5</v>
      </c>
      <c r="L15" s="11" t="str">
        <f>"82,0015"</f>
        <v>82,0015</v>
      </c>
      <c r="M15" s="9" t="s">
        <v>23</v>
      </c>
    </row>
    <row r="16" spans="1:13">
      <c r="A16" s="12" t="s">
        <v>48</v>
      </c>
      <c r="B16" s="12" t="s">
        <v>49</v>
      </c>
      <c r="C16" s="12" t="s">
        <v>50</v>
      </c>
      <c r="D16" s="12" t="str">
        <f>"0,7005"</f>
        <v>0,7005</v>
      </c>
      <c r="E16" s="12" t="s">
        <v>51</v>
      </c>
      <c r="F16" s="12" t="s">
        <v>52</v>
      </c>
      <c r="G16" s="14" t="s">
        <v>45</v>
      </c>
      <c r="H16" s="14" t="s">
        <v>53</v>
      </c>
      <c r="I16" s="13" t="s">
        <v>54</v>
      </c>
      <c r="J16" s="13"/>
      <c r="K16" s="12" t="str">
        <f>"130,0"</f>
        <v>130,0</v>
      </c>
      <c r="L16" s="14" t="str">
        <f>"134,7762"</f>
        <v>134,7762</v>
      </c>
      <c r="M16" s="12" t="s">
        <v>55</v>
      </c>
    </row>
    <row r="18" spans="1:13" ht="15">
      <c r="A18" s="41" t="s">
        <v>56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3">
      <c r="A19" s="9" t="s">
        <v>58</v>
      </c>
      <c r="B19" s="9" t="s">
        <v>59</v>
      </c>
      <c r="C19" s="9" t="s">
        <v>60</v>
      </c>
      <c r="D19" s="9" t="str">
        <f>"0,6093"</f>
        <v>0,6093</v>
      </c>
      <c r="E19" s="9" t="s">
        <v>61</v>
      </c>
      <c r="F19" s="9" t="s">
        <v>62</v>
      </c>
      <c r="G19" s="11" t="s">
        <v>63</v>
      </c>
      <c r="H19" s="10" t="s">
        <v>64</v>
      </c>
      <c r="I19" s="10" t="s">
        <v>64</v>
      </c>
      <c r="J19" s="10"/>
      <c r="K19" s="9" t="str">
        <f>"157,5"</f>
        <v>157,5</v>
      </c>
      <c r="L19" s="11" t="str">
        <f>"99,8033"</f>
        <v>99,8033</v>
      </c>
      <c r="M19" s="9" t="s">
        <v>65</v>
      </c>
    </row>
    <row r="20" spans="1:13">
      <c r="A20" s="12" t="s">
        <v>67</v>
      </c>
      <c r="B20" s="12" t="s">
        <v>68</v>
      </c>
      <c r="C20" s="12" t="s">
        <v>69</v>
      </c>
      <c r="D20" s="12" t="str">
        <f>"0,5969"</f>
        <v>0,5969</v>
      </c>
      <c r="E20" s="12" t="s">
        <v>18</v>
      </c>
      <c r="F20" s="12" t="s">
        <v>29</v>
      </c>
      <c r="G20" s="14" t="s">
        <v>70</v>
      </c>
      <c r="H20" s="14" t="s">
        <v>71</v>
      </c>
      <c r="I20" s="13" t="s">
        <v>72</v>
      </c>
      <c r="J20" s="13"/>
      <c r="K20" s="12" t="str">
        <f>"160,0"</f>
        <v>160,0</v>
      </c>
      <c r="L20" s="14" t="str">
        <f>"95,5040"</f>
        <v>95,5040</v>
      </c>
      <c r="M20" s="12" t="s">
        <v>23</v>
      </c>
    </row>
    <row r="22" spans="1:13" ht="15">
      <c r="A22" s="41" t="s">
        <v>73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3">
      <c r="A23" s="6" t="s">
        <v>75</v>
      </c>
      <c r="B23" s="6" t="s">
        <v>76</v>
      </c>
      <c r="C23" s="6" t="s">
        <v>77</v>
      </c>
      <c r="D23" s="6" t="str">
        <f>"0,5779"</f>
        <v>0,5779</v>
      </c>
      <c r="E23" s="6" t="s">
        <v>18</v>
      </c>
      <c r="F23" s="6" t="s">
        <v>29</v>
      </c>
      <c r="G23" s="8" t="s">
        <v>71</v>
      </c>
      <c r="H23" s="8" t="s">
        <v>78</v>
      </c>
      <c r="I23" s="8" t="s">
        <v>79</v>
      </c>
      <c r="J23" s="7"/>
      <c r="K23" s="6" t="str">
        <f>"175,0"</f>
        <v>175,0</v>
      </c>
      <c r="L23" s="8" t="str">
        <f>"101,1325"</f>
        <v>101,1325</v>
      </c>
      <c r="M23" s="6" t="s">
        <v>23</v>
      </c>
    </row>
    <row r="25" spans="1:13" ht="15">
      <c r="A25" s="41" t="s">
        <v>80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13">
      <c r="A26" s="6" t="s">
        <v>82</v>
      </c>
      <c r="B26" s="6" t="s">
        <v>83</v>
      </c>
      <c r="C26" s="6" t="s">
        <v>84</v>
      </c>
      <c r="D26" s="6" t="str">
        <f>"0,5337"</f>
        <v>0,5337</v>
      </c>
      <c r="E26" s="6" t="s">
        <v>85</v>
      </c>
      <c r="F26" s="6" t="s">
        <v>86</v>
      </c>
      <c r="G26" s="8" t="s">
        <v>87</v>
      </c>
      <c r="H26" s="8" t="s">
        <v>88</v>
      </c>
      <c r="I26" s="7" t="s">
        <v>89</v>
      </c>
      <c r="J26" s="7"/>
      <c r="K26" s="6" t="str">
        <f>"240,0"</f>
        <v>240,0</v>
      </c>
      <c r="L26" s="8" t="str">
        <f>"128,0880"</f>
        <v>128,0880</v>
      </c>
      <c r="M26" s="6" t="s">
        <v>23</v>
      </c>
    </row>
    <row r="28" spans="1:13" ht="15">
      <c r="E28" s="15" t="s">
        <v>90</v>
      </c>
    </row>
    <row r="29" spans="1:13" ht="15">
      <c r="E29" s="15" t="s">
        <v>91</v>
      </c>
    </row>
    <row r="30" spans="1:13" ht="15">
      <c r="E30" s="15" t="s">
        <v>92</v>
      </c>
    </row>
    <row r="31" spans="1:13" ht="15">
      <c r="E31" s="15" t="s">
        <v>93</v>
      </c>
    </row>
    <row r="32" spans="1:13" ht="15">
      <c r="E32" s="15" t="s">
        <v>93</v>
      </c>
    </row>
    <row r="33" spans="1:5" ht="15">
      <c r="E33" s="15" t="s">
        <v>94</v>
      </c>
    </row>
    <row r="34" spans="1:5" ht="15">
      <c r="E34" s="15"/>
    </row>
    <row r="36" spans="1:5" ht="18">
      <c r="A36" s="16" t="s">
        <v>95</v>
      </c>
      <c r="B36" s="16"/>
    </row>
    <row r="37" spans="1:5" ht="15">
      <c r="A37" s="17" t="s">
        <v>96</v>
      </c>
      <c r="B37" s="17"/>
    </row>
    <row r="38" spans="1:5" ht="14.25">
      <c r="A38" s="19"/>
      <c r="B38" s="20" t="s">
        <v>97</v>
      </c>
    </row>
    <row r="39" spans="1:5" ht="15">
      <c r="A39" s="21" t="s">
        <v>98</v>
      </c>
      <c r="B39" s="21" t="s">
        <v>99</v>
      </c>
      <c r="C39" s="21" t="s">
        <v>100</v>
      </c>
      <c r="D39" s="21" t="s">
        <v>101</v>
      </c>
      <c r="E39" s="21" t="s">
        <v>102</v>
      </c>
    </row>
    <row r="40" spans="1:5">
      <c r="A40" s="18" t="s">
        <v>34</v>
      </c>
      <c r="B40" s="5" t="s">
        <v>103</v>
      </c>
      <c r="C40" s="5" t="s">
        <v>104</v>
      </c>
      <c r="D40" s="5" t="s">
        <v>22</v>
      </c>
      <c r="E40" s="22" t="s">
        <v>105</v>
      </c>
    </row>
    <row r="42" spans="1:5" ht="14.25">
      <c r="A42" s="19"/>
      <c r="B42" s="20" t="s">
        <v>106</v>
      </c>
    </row>
    <row r="43" spans="1:5" ht="15">
      <c r="A43" s="21" t="s">
        <v>98</v>
      </c>
      <c r="B43" s="21" t="s">
        <v>99</v>
      </c>
      <c r="C43" s="21" t="s">
        <v>100</v>
      </c>
      <c r="D43" s="21" t="s">
        <v>101</v>
      </c>
      <c r="E43" s="21" t="s">
        <v>102</v>
      </c>
    </row>
    <row r="44" spans="1:5">
      <c r="A44" s="18" t="s">
        <v>14</v>
      </c>
      <c r="B44" s="5" t="s">
        <v>106</v>
      </c>
      <c r="C44" s="5" t="s">
        <v>107</v>
      </c>
      <c r="D44" s="5" t="s">
        <v>22</v>
      </c>
      <c r="E44" s="22" t="s">
        <v>108</v>
      </c>
    </row>
    <row r="45" spans="1:5">
      <c r="A45" s="18" t="s">
        <v>25</v>
      </c>
      <c r="B45" s="5" t="s">
        <v>106</v>
      </c>
      <c r="C45" s="5" t="s">
        <v>109</v>
      </c>
      <c r="D45" s="5" t="s">
        <v>30</v>
      </c>
      <c r="E45" s="22" t="s">
        <v>110</v>
      </c>
    </row>
    <row r="48" spans="1:5" ht="15">
      <c r="A48" s="17" t="s">
        <v>111</v>
      </c>
      <c r="B48" s="17"/>
    </row>
    <row r="49" spans="1:5" ht="14.25">
      <c r="A49" s="19"/>
      <c r="B49" s="20" t="s">
        <v>112</v>
      </c>
    </row>
    <row r="50" spans="1:5" ht="15">
      <c r="A50" s="21" t="s">
        <v>98</v>
      </c>
      <c r="B50" s="21" t="s">
        <v>99</v>
      </c>
      <c r="C50" s="21" t="s">
        <v>100</v>
      </c>
      <c r="D50" s="21" t="s">
        <v>101</v>
      </c>
      <c r="E50" s="21" t="s">
        <v>102</v>
      </c>
    </row>
    <row r="51" spans="1:5">
      <c r="A51" s="18" t="s">
        <v>57</v>
      </c>
      <c r="B51" s="5" t="s">
        <v>113</v>
      </c>
      <c r="C51" s="5" t="s">
        <v>114</v>
      </c>
      <c r="D51" s="5" t="s">
        <v>63</v>
      </c>
      <c r="E51" s="22" t="s">
        <v>115</v>
      </c>
    </row>
    <row r="53" spans="1:5" ht="14.25">
      <c r="A53" s="19"/>
      <c r="B53" s="20" t="s">
        <v>106</v>
      </c>
    </row>
    <row r="54" spans="1:5" ht="15">
      <c r="A54" s="21" t="s">
        <v>98</v>
      </c>
      <c r="B54" s="21" t="s">
        <v>99</v>
      </c>
      <c r="C54" s="21" t="s">
        <v>100</v>
      </c>
      <c r="D54" s="21" t="s">
        <v>101</v>
      </c>
      <c r="E54" s="21" t="s">
        <v>102</v>
      </c>
    </row>
    <row r="55" spans="1:5">
      <c r="A55" s="18" t="s">
        <v>81</v>
      </c>
      <c r="B55" s="5" t="s">
        <v>106</v>
      </c>
      <c r="C55" s="5" t="s">
        <v>116</v>
      </c>
      <c r="D55" s="5" t="s">
        <v>88</v>
      </c>
      <c r="E55" s="22" t="s">
        <v>117</v>
      </c>
    </row>
    <row r="56" spans="1:5">
      <c r="A56" s="18" t="s">
        <v>74</v>
      </c>
      <c r="B56" s="5" t="s">
        <v>106</v>
      </c>
      <c r="C56" s="5" t="s">
        <v>118</v>
      </c>
      <c r="D56" s="5" t="s">
        <v>79</v>
      </c>
      <c r="E56" s="22" t="s">
        <v>119</v>
      </c>
    </row>
    <row r="57" spans="1:5">
      <c r="A57" s="18" t="s">
        <v>66</v>
      </c>
      <c r="B57" s="5" t="s">
        <v>106</v>
      </c>
      <c r="C57" s="5" t="s">
        <v>114</v>
      </c>
      <c r="D57" s="5" t="s">
        <v>71</v>
      </c>
      <c r="E57" s="22" t="s">
        <v>120</v>
      </c>
    </row>
    <row r="58" spans="1:5">
      <c r="A58" s="18" t="s">
        <v>40</v>
      </c>
      <c r="B58" s="5" t="s">
        <v>106</v>
      </c>
      <c r="C58" s="5" t="s">
        <v>121</v>
      </c>
      <c r="D58" s="5" t="s">
        <v>46</v>
      </c>
      <c r="E58" s="22" t="s">
        <v>122</v>
      </c>
    </row>
    <row r="60" spans="1:5" ht="14.25">
      <c r="A60" s="19"/>
      <c r="B60" s="20" t="s">
        <v>123</v>
      </c>
    </row>
    <row r="61" spans="1:5" ht="15">
      <c r="A61" s="21" t="s">
        <v>98</v>
      </c>
      <c r="B61" s="21" t="s">
        <v>99</v>
      </c>
      <c r="C61" s="21" t="s">
        <v>100</v>
      </c>
      <c r="D61" s="21" t="s">
        <v>101</v>
      </c>
      <c r="E61" s="21" t="s">
        <v>102</v>
      </c>
    </row>
    <row r="62" spans="1:5">
      <c r="A62" s="18" t="s">
        <v>47</v>
      </c>
      <c r="B62" s="5" t="s">
        <v>124</v>
      </c>
      <c r="C62" s="5" t="s">
        <v>121</v>
      </c>
      <c r="D62" s="5" t="s">
        <v>53</v>
      </c>
      <c r="E62" s="22" t="s">
        <v>125</v>
      </c>
    </row>
  </sheetData>
  <mergeCells count="18">
    <mergeCell ref="F3:F4"/>
    <mergeCell ref="E3:E4"/>
    <mergeCell ref="D3:D4"/>
    <mergeCell ref="K3:K4"/>
    <mergeCell ref="L3:L4"/>
    <mergeCell ref="A5:L5"/>
    <mergeCell ref="A1:M2"/>
    <mergeCell ref="G3:J3"/>
    <mergeCell ref="A3:A4"/>
    <mergeCell ref="B3:B4"/>
    <mergeCell ref="C3:C4"/>
    <mergeCell ref="M3:M4"/>
    <mergeCell ref="A22:L22"/>
    <mergeCell ref="A25:L25"/>
    <mergeCell ref="A8:L8"/>
    <mergeCell ref="A11:L11"/>
    <mergeCell ref="A14:L14"/>
    <mergeCell ref="A18:L18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H16" sqref="H16"/>
    </sheetView>
  </sheetViews>
  <sheetFormatPr defaultRowHeight="12.75"/>
  <cols>
    <col min="1" max="1" width="25" customWidth="1"/>
    <col min="5" max="5" width="21.7109375" customWidth="1"/>
    <col min="6" max="6" width="34.85546875" customWidth="1"/>
  </cols>
  <sheetData>
    <row r="1" spans="1:11" s="3" customFormat="1" ht="29.1" customHeight="1">
      <c r="A1" s="38" t="s">
        <v>362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s="1" customFormat="1" ht="12.75" customHeight="1">
      <c r="A3" s="33" t="s">
        <v>0</v>
      </c>
      <c r="B3" s="35" t="s">
        <v>8</v>
      </c>
      <c r="C3" s="35" t="s">
        <v>10</v>
      </c>
      <c r="D3" s="37" t="s">
        <v>363</v>
      </c>
      <c r="E3" s="37" t="s">
        <v>6</v>
      </c>
      <c r="F3" s="37" t="s">
        <v>9</v>
      </c>
      <c r="G3" s="37" t="s">
        <v>364</v>
      </c>
      <c r="H3" s="37"/>
      <c r="I3" s="37" t="s">
        <v>365</v>
      </c>
      <c r="J3" s="37" t="s">
        <v>5</v>
      </c>
      <c r="K3" s="26" t="s">
        <v>4</v>
      </c>
    </row>
    <row r="4" spans="1:11" s="1" customFormat="1" ht="21" customHeight="1" thickBot="1">
      <c r="A4" s="34"/>
      <c r="B4" s="36"/>
      <c r="C4" s="36"/>
      <c r="D4" s="36"/>
      <c r="E4" s="36"/>
      <c r="F4" s="36"/>
      <c r="G4" s="2" t="s">
        <v>366</v>
      </c>
      <c r="H4" s="43" t="s">
        <v>367</v>
      </c>
      <c r="I4" s="36"/>
      <c r="J4" s="36"/>
      <c r="K4" s="27"/>
    </row>
    <row r="5" spans="1:11" s="4" customFormat="1" ht="15">
      <c r="A5" s="39" t="s">
        <v>136</v>
      </c>
      <c r="B5" s="40"/>
      <c r="C5" s="40"/>
      <c r="D5" s="40"/>
      <c r="E5" s="40"/>
      <c r="F5" s="40"/>
      <c r="G5" s="40"/>
      <c r="H5" s="40"/>
      <c r="I5" s="40"/>
      <c r="J5" s="40"/>
      <c r="K5" s="5"/>
    </row>
    <row r="6" spans="1:11" s="4" customFormat="1">
      <c r="A6" s="6" t="s">
        <v>276</v>
      </c>
      <c r="B6" s="6" t="s">
        <v>277</v>
      </c>
      <c r="C6" s="6" t="s">
        <v>278</v>
      </c>
      <c r="D6" s="6" t="str">
        <f>"0,6560"</f>
        <v>0,6560</v>
      </c>
      <c r="E6" s="6" t="s">
        <v>18</v>
      </c>
      <c r="F6" s="6" t="s">
        <v>279</v>
      </c>
      <c r="G6" s="8" t="s">
        <v>310</v>
      </c>
      <c r="H6" s="44" t="s">
        <v>368</v>
      </c>
      <c r="I6" s="6" t="str">
        <f>"2472,5"</f>
        <v>2472,5</v>
      </c>
      <c r="J6" s="8" t="str">
        <f>"1621,9600"</f>
        <v>1621,9600</v>
      </c>
      <c r="K6" s="6" t="s">
        <v>23</v>
      </c>
    </row>
    <row r="7" spans="1:11" s="4" customFormat="1">
      <c r="A7" s="5"/>
      <c r="B7" s="5"/>
      <c r="C7" s="5"/>
      <c r="D7" s="5"/>
      <c r="E7" s="5"/>
      <c r="F7" s="5"/>
      <c r="H7" s="45"/>
      <c r="I7" s="5"/>
      <c r="K7" s="5"/>
    </row>
    <row r="8" spans="1:11" s="4" customFormat="1" ht="15">
      <c r="A8" s="5"/>
      <c r="B8" s="5"/>
      <c r="C8" s="5"/>
      <c r="D8" s="5"/>
      <c r="E8" s="15" t="s">
        <v>90</v>
      </c>
      <c r="F8" s="5"/>
      <c r="H8" s="45"/>
      <c r="I8" s="5"/>
      <c r="K8" s="5"/>
    </row>
    <row r="9" spans="1:11" s="4" customFormat="1" ht="15">
      <c r="A9" s="5"/>
      <c r="B9" s="5"/>
      <c r="C9" s="5"/>
      <c r="D9" s="5"/>
      <c r="E9" s="15" t="s">
        <v>91</v>
      </c>
      <c r="F9" s="5"/>
      <c r="H9" s="45"/>
      <c r="I9" s="5"/>
      <c r="K9" s="5"/>
    </row>
    <row r="10" spans="1:11" s="4" customFormat="1" ht="15">
      <c r="A10" s="5"/>
      <c r="B10" s="5"/>
      <c r="C10" s="5"/>
      <c r="D10" s="5"/>
      <c r="E10" s="15" t="s">
        <v>92</v>
      </c>
      <c r="F10" s="5"/>
      <c r="H10" s="45"/>
      <c r="I10" s="5"/>
      <c r="K10" s="5"/>
    </row>
    <row r="11" spans="1:11" s="4" customFormat="1" ht="15">
      <c r="A11" s="5"/>
      <c r="B11" s="5"/>
      <c r="C11" s="5"/>
      <c r="D11" s="5"/>
      <c r="E11" s="15" t="s">
        <v>93</v>
      </c>
      <c r="F11" s="5"/>
      <c r="H11" s="45"/>
      <c r="I11" s="5"/>
      <c r="K11" s="5"/>
    </row>
    <row r="12" spans="1:11" s="4" customFormat="1" ht="15">
      <c r="A12" s="5"/>
      <c r="B12" s="5"/>
      <c r="C12" s="5"/>
      <c r="D12" s="5"/>
      <c r="E12" s="15" t="s">
        <v>93</v>
      </c>
      <c r="F12" s="5"/>
      <c r="H12" s="45"/>
      <c r="I12" s="5"/>
      <c r="K12" s="5"/>
    </row>
    <row r="13" spans="1:11" s="4" customFormat="1" ht="15">
      <c r="A13" s="5"/>
      <c r="B13" s="5"/>
      <c r="C13" s="5"/>
      <c r="D13" s="5"/>
      <c r="E13" s="15" t="s">
        <v>94</v>
      </c>
      <c r="F13" s="5"/>
      <c r="H13" s="45"/>
      <c r="I13" s="5"/>
      <c r="K13" s="5"/>
    </row>
    <row r="14" spans="1:11" s="4" customFormat="1" ht="15">
      <c r="A14" s="5"/>
      <c r="B14" s="5"/>
      <c r="C14" s="5"/>
      <c r="D14" s="5"/>
      <c r="E14" s="15"/>
      <c r="F14" s="5"/>
      <c r="H14" s="45"/>
      <c r="I14" s="5"/>
      <c r="K14" s="5"/>
    </row>
    <row r="15" spans="1:11" s="4" customFormat="1">
      <c r="A15" s="5"/>
      <c r="B15" s="5"/>
      <c r="C15" s="5"/>
      <c r="D15" s="5"/>
      <c r="E15" s="5"/>
      <c r="F15" s="5"/>
      <c r="H15" s="45"/>
      <c r="I15" s="5"/>
      <c r="K15" s="5"/>
    </row>
    <row r="16" spans="1:11" s="4" customFormat="1" ht="18">
      <c r="A16" s="16" t="s">
        <v>95</v>
      </c>
      <c r="B16" s="16"/>
      <c r="C16" s="5"/>
      <c r="D16" s="5"/>
      <c r="E16" s="5"/>
      <c r="F16" s="5"/>
      <c r="H16" s="45"/>
      <c r="I16" s="5"/>
      <c r="K16" s="5"/>
    </row>
    <row r="17" spans="1:11" s="4" customFormat="1" ht="15">
      <c r="A17" s="17" t="s">
        <v>111</v>
      </c>
      <c r="B17" s="17"/>
      <c r="C17" s="5"/>
      <c r="D17" s="5"/>
      <c r="E17" s="5"/>
      <c r="F17" s="5"/>
      <c r="H17" s="45"/>
      <c r="I17" s="5"/>
      <c r="K17" s="5"/>
    </row>
    <row r="18" spans="1:11" s="4" customFormat="1" ht="14.25">
      <c r="A18" s="19"/>
      <c r="B18" s="20" t="s">
        <v>106</v>
      </c>
      <c r="C18" s="5"/>
      <c r="D18" s="5"/>
      <c r="E18" s="5"/>
      <c r="F18" s="5"/>
      <c r="H18" s="45"/>
      <c r="I18" s="5"/>
      <c r="K18" s="5"/>
    </row>
    <row r="19" spans="1:11" s="4" customFormat="1" ht="15">
      <c r="A19" s="21" t="s">
        <v>98</v>
      </c>
      <c r="B19" s="21" t="s">
        <v>99</v>
      </c>
      <c r="C19" s="21" t="s">
        <v>100</v>
      </c>
      <c r="D19" s="21" t="s">
        <v>101</v>
      </c>
      <c r="E19" s="21" t="s">
        <v>369</v>
      </c>
      <c r="F19" s="5"/>
      <c r="H19" s="45"/>
      <c r="I19" s="5"/>
      <c r="K19" s="5"/>
    </row>
    <row r="20" spans="1:11" s="4" customFormat="1">
      <c r="A20" s="18" t="s">
        <v>275</v>
      </c>
      <c r="B20" s="5" t="s">
        <v>106</v>
      </c>
      <c r="C20" s="5" t="s">
        <v>155</v>
      </c>
      <c r="D20" s="5" t="s">
        <v>370</v>
      </c>
      <c r="E20" s="22" t="s">
        <v>371</v>
      </c>
      <c r="F20" s="5"/>
      <c r="H20" s="45"/>
      <c r="I20" s="5"/>
      <c r="K20" s="5"/>
    </row>
    <row r="21" spans="1:11" s="4" customFormat="1">
      <c r="A21" s="5"/>
      <c r="B21" s="5"/>
      <c r="C21" s="5"/>
      <c r="D21" s="5"/>
      <c r="E21" s="5"/>
      <c r="F21" s="5"/>
      <c r="H21" s="45"/>
      <c r="I21" s="5"/>
      <c r="K21" s="5"/>
    </row>
  </sheetData>
  <mergeCells count="12">
    <mergeCell ref="K3:K4"/>
    <mergeCell ref="A5:J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F19" sqref="F19"/>
    </sheetView>
  </sheetViews>
  <sheetFormatPr defaultRowHeight="12.75"/>
  <cols>
    <col min="1" max="1" width="28.5703125" customWidth="1"/>
    <col min="2" max="2" width="11.5703125" customWidth="1"/>
    <col min="3" max="3" width="13.7109375" customWidth="1"/>
    <col min="4" max="4" width="17" customWidth="1"/>
    <col min="5" max="5" width="16.7109375" customWidth="1"/>
    <col min="6" max="6" width="22.5703125" customWidth="1"/>
  </cols>
  <sheetData>
    <row r="1" spans="1:11" s="3" customFormat="1" ht="29.1" customHeight="1">
      <c r="A1" s="38" t="s">
        <v>372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s="1" customFormat="1" ht="12.75" customHeight="1">
      <c r="A3" s="33" t="s">
        <v>0</v>
      </c>
      <c r="B3" s="35" t="s">
        <v>8</v>
      </c>
      <c r="C3" s="35" t="s">
        <v>10</v>
      </c>
      <c r="D3" s="37" t="s">
        <v>363</v>
      </c>
      <c r="E3" s="37" t="s">
        <v>6</v>
      </c>
      <c r="F3" s="37" t="s">
        <v>9</v>
      </c>
      <c r="G3" s="37" t="s">
        <v>1</v>
      </c>
      <c r="H3" s="37"/>
      <c r="I3" s="37"/>
      <c r="J3" s="37"/>
      <c r="K3" s="37" t="s">
        <v>126</v>
      </c>
    </row>
    <row r="4" spans="1:11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</row>
    <row r="5" spans="1:11" s="4" customFormat="1" ht="15">
      <c r="A5" s="39" t="s">
        <v>39</v>
      </c>
      <c r="B5" s="40"/>
      <c r="C5" s="40"/>
      <c r="D5" s="40"/>
      <c r="E5" s="40"/>
      <c r="F5" s="40"/>
      <c r="G5" s="40"/>
      <c r="H5" s="40"/>
      <c r="I5" s="40"/>
      <c r="J5" s="40"/>
      <c r="K5" s="5"/>
    </row>
    <row r="6" spans="1:11" s="4" customFormat="1">
      <c r="A6" s="9" t="s">
        <v>373</v>
      </c>
      <c r="B6" s="9" t="s">
        <v>374</v>
      </c>
      <c r="C6" s="9" t="s">
        <v>375</v>
      </c>
      <c r="D6" s="9" t="str">
        <f>"0,7998"</f>
        <v>0,7998</v>
      </c>
      <c r="E6" s="9" t="s">
        <v>18</v>
      </c>
      <c r="F6" s="9" t="s">
        <v>19</v>
      </c>
      <c r="G6" s="46" t="s">
        <v>376</v>
      </c>
      <c r="H6" s="47">
        <v>130</v>
      </c>
      <c r="I6" s="48" t="s">
        <v>377</v>
      </c>
      <c r="K6" s="48" t="s">
        <v>377</v>
      </c>
    </row>
    <row r="7" spans="1:11" s="4" customFormat="1">
      <c r="A7" s="12" t="s">
        <v>378</v>
      </c>
      <c r="B7" s="12" t="s">
        <v>49</v>
      </c>
      <c r="C7" s="12" t="s">
        <v>50</v>
      </c>
      <c r="D7" s="12" t="str">
        <f>"0,8396"</f>
        <v>0,8396</v>
      </c>
      <c r="E7" s="12" t="s">
        <v>51</v>
      </c>
      <c r="F7" s="12" t="s">
        <v>52</v>
      </c>
      <c r="G7" s="49" t="s">
        <v>379</v>
      </c>
      <c r="H7" s="45">
        <v>125</v>
      </c>
      <c r="I7" s="48" t="s">
        <v>240</v>
      </c>
      <c r="K7" s="48" t="s">
        <v>240</v>
      </c>
    </row>
    <row r="8" spans="1:11" s="4" customFormat="1" ht="15">
      <c r="A8" s="41" t="s">
        <v>56</v>
      </c>
      <c r="B8" s="42"/>
      <c r="C8" s="42"/>
      <c r="D8" s="42"/>
      <c r="E8" s="42"/>
      <c r="F8" s="42"/>
      <c r="G8" s="42"/>
      <c r="H8" s="42"/>
      <c r="I8" s="42"/>
      <c r="J8" s="42"/>
      <c r="K8" s="5"/>
    </row>
    <row r="9" spans="1:11" s="4" customFormat="1">
      <c r="A9" s="6" t="s">
        <v>380</v>
      </c>
      <c r="B9" s="6" t="s">
        <v>381</v>
      </c>
      <c r="C9" s="6" t="s">
        <v>382</v>
      </c>
      <c r="D9" s="6" t="str">
        <f>"0,7656"</f>
        <v>0,7656</v>
      </c>
      <c r="E9" s="6" t="s">
        <v>51</v>
      </c>
      <c r="F9" s="6" t="s">
        <v>52</v>
      </c>
      <c r="G9" s="49" t="s">
        <v>383</v>
      </c>
      <c r="H9" s="49" t="s">
        <v>257</v>
      </c>
      <c r="I9" s="48" t="s">
        <v>384</v>
      </c>
      <c r="K9" s="48" t="s">
        <v>384</v>
      </c>
    </row>
    <row r="10" spans="1:11" s="4" customFormat="1">
      <c r="A10" s="6"/>
      <c r="B10" s="6"/>
      <c r="C10" s="6"/>
      <c r="D10" s="6"/>
      <c r="E10" s="6"/>
      <c r="F10" s="6"/>
      <c r="G10" s="49"/>
      <c r="H10" s="45"/>
      <c r="I10" s="48"/>
      <c r="K10" s="48"/>
    </row>
    <row r="11" spans="1:11" s="4" customFormat="1" ht="15">
      <c r="A11" s="5"/>
      <c r="B11" s="5"/>
      <c r="C11" s="5"/>
      <c r="D11" s="5"/>
      <c r="E11" s="15" t="s">
        <v>90</v>
      </c>
      <c r="F11" s="5"/>
      <c r="H11" s="45"/>
      <c r="I11" s="5"/>
      <c r="K11" s="5"/>
    </row>
    <row r="12" spans="1:11" s="4" customFormat="1" ht="15">
      <c r="A12" s="5"/>
      <c r="B12" s="5"/>
      <c r="C12" s="5"/>
      <c r="D12" s="5"/>
      <c r="E12" s="15" t="s">
        <v>91</v>
      </c>
      <c r="F12" s="5"/>
      <c r="H12" s="45"/>
      <c r="I12" s="5"/>
      <c r="K12" s="5"/>
    </row>
    <row r="13" spans="1:11" s="4" customFormat="1" ht="15">
      <c r="A13" s="5"/>
      <c r="B13" s="5"/>
      <c r="C13" s="5"/>
      <c r="D13" s="5"/>
      <c r="E13" s="15" t="s">
        <v>92</v>
      </c>
      <c r="F13" s="5"/>
      <c r="H13" s="45"/>
      <c r="I13" s="5"/>
      <c r="K13" s="5"/>
    </row>
    <row r="14" spans="1:11" s="4" customFormat="1" ht="15">
      <c r="A14" s="5"/>
      <c r="B14" s="5"/>
      <c r="C14" s="5"/>
      <c r="D14" s="5"/>
      <c r="E14" s="15" t="s">
        <v>93</v>
      </c>
      <c r="F14" s="5"/>
      <c r="H14" s="45"/>
      <c r="I14" s="5"/>
      <c r="K14" s="5"/>
    </row>
    <row r="15" spans="1:11" s="4" customFormat="1" ht="15">
      <c r="A15" s="5"/>
      <c r="B15" s="5"/>
      <c r="C15" s="5"/>
      <c r="D15" s="5"/>
      <c r="E15" s="15" t="s">
        <v>93</v>
      </c>
      <c r="F15" s="5"/>
      <c r="H15" s="45"/>
      <c r="I15" s="5"/>
      <c r="K15" s="5"/>
    </row>
    <row r="16" spans="1:11" s="4" customFormat="1" ht="15">
      <c r="A16" s="5"/>
      <c r="B16" s="5"/>
      <c r="C16" s="5"/>
      <c r="D16" s="5"/>
      <c r="E16" s="15" t="s">
        <v>94</v>
      </c>
      <c r="F16" s="5"/>
      <c r="H16" s="45"/>
      <c r="I16" s="5"/>
      <c r="K16" s="5"/>
    </row>
  </sheetData>
  <mergeCells count="11">
    <mergeCell ref="A5:J5"/>
    <mergeCell ref="A8:J8"/>
    <mergeCell ref="A1:K2"/>
    <mergeCell ref="A3:A4"/>
    <mergeCell ref="B3:B4"/>
    <mergeCell ref="C3:C4"/>
    <mergeCell ref="D3:D4"/>
    <mergeCell ref="E3:E4"/>
    <mergeCell ref="F3:F4"/>
    <mergeCell ref="G3:J3"/>
    <mergeCell ref="K3:K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J13" sqref="J13"/>
    </sheetView>
  </sheetViews>
  <sheetFormatPr defaultRowHeight="12.75"/>
  <cols>
    <col min="1" max="1" width="26.7109375" customWidth="1"/>
    <col min="2" max="2" width="15.28515625" customWidth="1"/>
    <col min="5" max="5" width="17.28515625" customWidth="1"/>
    <col min="6" max="6" width="16.85546875" customWidth="1"/>
    <col min="8" max="8" width="14.28515625" customWidth="1"/>
  </cols>
  <sheetData>
    <row r="1" spans="1:11" s="3" customFormat="1" ht="29.1" customHeight="1">
      <c r="A1" s="38" t="s">
        <v>385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s="1" customFormat="1" ht="12.75" customHeight="1">
      <c r="A3" s="33" t="s">
        <v>0</v>
      </c>
      <c r="B3" s="35" t="s">
        <v>8</v>
      </c>
      <c r="C3" s="35" t="s">
        <v>10</v>
      </c>
      <c r="D3" s="37" t="s">
        <v>12</v>
      </c>
      <c r="E3" s="37" t="s">
        <v>6</v>
      </c>
      <c r="F3" s="37" t="s">
        <v>9</v>
      </c>
      <c r="G3" s="37" t="s">
        <v>364</v>
      </c>
      <c r="H3" s="37"/>
      <c r="I3" s="37" t="s">
        <v>365</v>
      </c>
      <c r="J3" s="37" t="s">
        <v>5</v>
      </c>
      <c r="K3" s="26" t="s">
        <v>4</v>
      </c>
    </row>
    <row r="4" spans="1:11" s="1" customFormat="1" ht="21" customHeight="1" thickBot="1">
      <c r="A4" s="34"/>
      <c r="B4" s="36"/>
      <c r="C4" s="36"/>
      <c r="D4" s="36"/>
      <c r="E4" s="36"/>
      <c r="F4" s="36"/>
      <c r="G4" s="2" t="s">
        <v>366</v>
      </c>
      <c r="H4" s="43" t="s">
        <v>367</v>
      </c>
      <c r="I4" s="36"/>
      <c r="J4" s="36"/>
      <c r="K4" s="27"/>
    </row>
    <row r="5" spans="1:11" s="4" customFormat="1" ht="15">
      <c r="A5" s="39" t="s">
        <v>386</v>
      </c>
      <c r="B5" s="40"/>
      <c r="C5" s="40"/>
      <c r="D5" s="40"/>
      <c r="E5" s="40"/>
      <c r="F5" s="40"/>
      <c r="G5" s="40"/>
      <c r="H5" s="40"/>
      <c r="I5" s="40"/>
      <c r="J5" s="40"/>
      <c r="K5" s="5"/>
    </row>
    <row r="6" spans="1:11" s="4" customFormat="1">
      <c r="A6" s="9" t="s">
        <v>387</v>
      </c>
      <c r="B6" s="9" t="s">
        <v>381</v>
      </c>
      <c r="C6" s="9" t="s">
        <v>382</v>
      </c>
      <c r="D6" s="9" t="str">
        <f>"0,6122"</f>
        <v>0,6122</v>
      </c>
      <c r="E6" s="9" t="s">
        <v>51</v>
      </c>
      <c r="F6" s="9" t="s">
        <v>19</v>
      </c>
      <c r="G6" s="11" t="s">
        <v>121</v>
      </c>
      <c r="H6" s="50" t="s">
        <v>30</v>
      </c>
      <c r="I6" s="9" t="str">
        <f>"3000,0"</f>
        <v>3000,0</v>
      </c>
      <c r="J6" s="11" t="str">
        <f>"1836,6001"</f>
        <v>1836,6001</v>
      </c>
      <c r="K6" s="9" t="s">
        <v>23</v>
      </c>
    </row>
    <row r="7" spans="1:11" s="4" customFormat="1">
      <c r="A7" s="12" t="s">
        <v>388</v>
      </c>
      <c r="B7" s="12" t="s">
        <v>374</v>
      </c>
      <c r="C7" s="12" t="s">
        <v>375</v>
      </c>
      <c r="D7" s="12" t="str">
        <f>"0,6730"</f>
        <v>0,6730</v>
      </c>
      <c r="E7" s="12" t="s">
        <v>18</v>
      </c>
      <c r="F7" s="12" t="s">
        <v>19</v>
      </c>
      <c r="G7" s="14" t="s">
        <v>121</v>
      </c>
      <c r="H7" s="51" t="s">
        <v>389</v>
      </c>
      <c r="I7" s="12" t="str">
        <f>"2700,0"</f>
        <v>2700,0</v>
      </c>
      <c r="J7" s="14" t="str">
        <f>"1817,0999"</f>
        <v>1817,0999</v>
      </c>
      <c r="K7" s="12" t="s">
        <v>23</v>
      </c>
    </row>
    <row r="8" spans="1:11" s="4" customFormat="1">
      <c r="A8" s="5"/>
      <c r="B8" s="5"/>
      <c r="C8" s="5"/>
      <c r="D8" s="5"/>
      <c r="E8" s="5"/>
      <c r="F8" s="5"/>
      <c r="H8" s="45"/>
      <c r="I8" s="5"/>
      <c r="K8" s="5"/>
    </row>
    <row r="9" spans="1:11" s="4" customFormat="1" ht="15">
      <c r="A9" s="5"/>
      <c r="B9" s="5"/>
      <c r="C9" s="5"/>
      <c r="D9" s="5"/>
      <c r="E9" s="15" t="s">
        <v>90</v>
      </c>
      <c r="F9" s="5"/>
      <c r="H9" s="45"/>
      <c r="I9" s="5"/>
      <c r="K9" s="5"/>
    </row>
    <row r="10" spans="1:11" s="4" customFormat="1" ht="15">
      <c r="A10" s="5"/>
      <c r="B10" s="5"/>
      <c r="C10" s="5"/>
      <c r="D10" s="5"/>
      <c r="E10" s="15" t="s">
        <v>91</v>
      </c>
      <c r="F10" s="5"/>
      <c r="H10" s="45"/>
      <c r="I10" s="5"/>
      <c r="K10" s="5"/>
    </row>
    <row r="11" spans="1:11" s="4" customFormat="1" ht="15">
      <c r="A11" s="5"/>
      <c r="B11" s="5"/>
      <c r="C11" s="5"/>
      <c r="D11" s="5"/>
      <c r="E11" s="15" t="s">
        <v>92</v>
      </c>
      <c r="F11" s="5"/>
      <c r="H11" s="45"/>
      <c r="I11" s="5"/>
      <c r="K11" s="5"/>
    </row>
    <row r="12" spans="1:11" s="4" customFormat="1" ht="15">
      <c r="A12" s="5"/>
      <c r="B12" s="5"/>
      <c r="C12" s="5"/>
      <c r="D12" s="5"/>
      <c r="E12" s="15" t="s">
        <v>93</v>
      </c>
      <c r="F12" s="5"/>
      <c r="H12" s="45"/>
      <c r="I12" s="5"/>
      <c r="K12" s="5"/>
    </row>
    <row r="13" spans="1:11" s="4" customFormat="1" ht="15">
      <c r="A13" s="5"/>
      <c r="B13" s="5"/>
      <c r="C13" s="5"/>
      <c r="D13" s="5"/>
      <c r="E13" s="15" t="s">
        <v>93</v>
      </c>
      <c r="F13" s="5"/>
      <c r="H13" s="45"/>
      <c r="I13" s="5"/>
      <c r="K13" s="5"/>
    </row>
    <row r="14" spans="1:11" s="4" customFormat="1" ht="15">
      <c r="A14" s="5"/>
      <c r="B14" s="5"/>
      <c r="C14" s="5"/>
      <c r="D14" s="5"/>
      <c r="E14" s="15" t="s">
        <v>94</v>
      </c>
      <c r="F14" s="5"/>
      <c r="H14" s="45"/>
      <c r="I14" s="5"/>
      <c r="K14" s="5"/>
    </row>
    <row r="15" spans="1:11" s="4" customFormat="1" ht="15">
      <c r="A15" s="5"/>
      <c r="B15" s="5"/>
      <c r="C15" s="5"/>
      <c r="D15" s="5"/>
      <c r="E15" s="15"/>
      <c r="F15" s="5"/>
      <c r="H15" s="45"/>
      <c r="I15" s="5"/>
      <c r="K15" s="5"/>
    </row>
    <row r="16" spans="1:11" s="4" customFormat="1">
      <c r="A16" s="5"/>
      <c r="B16" s="5"/>
      <c r="C16" s="5"/>
      <c r="D16" s="5"/>
      <c r="E16" s="5"/>
      <c r="F16" s="5"/>
      <c r="H16" s="45"/>
      <c r="I16" s="5"/>
      <c r="K16" s="5"/>
    </row>
    <row r="17" spans="1:11" s="4" customFormat="1" ht="18">
      <c r="A17" s="16" t="s">
        <v>95</v>
      </c>
      <c r="B17" s="16"/>
      <c r="C17" s="5"/>
      <c r="D17" s="5"/>
      <c r="E17" s="5"/>
      <c r="F17" s="5"/>
      <c r="H17" s="45"/>
      <c r="I17" s="5"/>
      <c r="K17" s="5"/>
    </row>
    <row r="18" spans="1:11" s="4" customFormat="1" ht="15">
      <c r="A18" s="17" t="s">
        <v>111</v>
      </c>
      <c r="B18" s="17"/>
      <c r="C18" s="5"/>
      <c r="D18" s="5"/>
      <c r="E18" s="5"/>
      <c r="F18" s="5"/>
      <c r="H18" s="45"/>
      <c r="I18" s="5"/>
      <c r="K18" s="5"/>
    </row>
    <row r="19" spans="1:11" s="4" customFormat="1" ht="14.25">
      <c r="A19" s="19"/>
      <c r="B19" s="20" t="s">
        <v>106</v>
      </c>
      <c r="C19" s="5"/>
      <c r="D19" s="5"/>
      <c r="E19" s="5"/>
      <c r="F19" s="5"/>
      <c r="H19" s="45"/>
      <c r="I19" s="5"/>
      <c r="K19" s="5"/>
    </row>
    <row r="20" spans="1:11" s="4" customFormat="1" ht="15">
      <c r="A20" s="21" t="s">
        <v>98</v>
      </c>
      <c r="B20" s="21" t="s">
        <v>99</v>
      </c>
      <c r="C20" s="21" t="s">
        <v>100</v>
      </c>
      <c r="D20" s="21" t="s">
        <v>101</v>
      </c>
      <c r="E20" s="21" t="s">
        <v>102</v>
      </c>
      <c r="F20" s="5"/>
      <c r="H20" s="45"/>
      <c r="I20" s="5"/>
      <c r="K20" s="5"/>
    </row>
    <row r="21" spans="1:11" s="4" customFormat="1">
      <c r="A21" s="18" t="s">
        <v>390</v>
      </c>
      <c r="B21" s="5" t="s">
        <v>106</v>
      </c>
      <c r="C21" s="5" t="s">
        <v>168</v>
      </c>
      <c r="D21" s="5" t="s">
        <v>391</v>
      </c>
      <c r="E21" s="22" t="s">
        <v>392</v>
      </c>
      <c r="F21" s="5"/>
      <c r="H21" s="45"/>
      <c r="I21" s="5"/>
      <c r="K21" s="5"/>
    </row>
    <row r="22" spans="1:11" s="4" customFormat="1">
      <c r="A22" s="18" t="s">
        <v>393</v>
      </c>
      <c r="B22" s="5" t="s">
        <v>106</v>
      </c>
      <c r="C22" s="5" t="s">
        <v>168</v>
      </c>
      <c r="D22" s="5" t="s">
        <v>394</v>
      </c>
      <c r="E22" s="22" t="s">
        <v>395</v>
      </c>
      <c r="F22" s="5"/>
      <c r="H22" s="45"/>
      <c r="I22" s="5"/>
      <c r="K22" s="5"/>
    </row>
    <row r="23" spans="1:11" s="4" customFormat="1">
      <c r="A23" s="5"/>
      <c r="B23" s="5"/>
      <c r="C23" s="5"/>
      <c r="D23" s="5"/>
      <c r="E23" s="5"/>
      <c r="F23" s="5"/>
      <c r="H23" s="45"/>
      <c r="I23" s="5"/>
      <c r="K23" s="5"/>
    </row>
  </sheetData>
  <mergeCells count="12">
    <mergeCell ref="K3:K4"/>
    <mergeCell ref="A5:J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22.85546875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29.7109375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8.5703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357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 t="s">
        <v>12</v>
      </c>
      <c r="E3" s="37" t="s">
        <v>6</v>
      </c>
      <c r="F3" s="37" t="s">
        <v>9</v>
      </c>
      <c r="G3" s="37" t="s">
        <v>1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5" spans="1:13" ht="15">
      <c r="A5" s="39" t="s">
        <v>215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>
      <c r="A6" s="6" t="s">
        <v>254</v>
      </c>
      <c r="B6" s="6" t="s">
        <v>255</v>
      </c>
      <c r="C6" s="6" t="s">
        <v>256</v>
      </c>
      <c r="D6" s="6" t="str">
        <f>"0,6198"</f>
        <v>0,6198</v>
      </c>
      <c r="E6" s="6" t="s">
        <v>245</v>
      </c>
      <c r="F6" s="6" t="s">
        <v>29</v>
      </c>
      <c r="G6" s="7" t="s">
        <v>358</v>
      </c>
      <c r="H6" s="8" t="s">
        <v>359</v>
      </c>
      <c r="I6" s="8" t="s">
        <v>334</v>
      </c>
      <c r="J6" s="7"/>
      <c r="K6" s="6" t="str">
        <f>"215,0"</f>
        <v>215,0</v>
      </c>
      <c r="L6" s="8" t="str">
        <f>"133,2570"</f>
        <v>133,2570</v>
      </c>
      <c r="M6" s="6" t="s">
        <v>23</v>
      </c>
    </row>
    <row r="8" spans="1:13" ht="15">
      <c r="E8" s="15" t="s">
        <v>90</v>
      </c>
    </row>
    <row r="9" spans="1:13" ht="15">
      <c r="E9" s="15" t="s">
        <v>91</v>
      </c>
    </row>
    <row r="10" spans="1:13" ht="15">
      <c r="E10" s="15" t="s">
        <v>92</v>
      </c>
    </row>
    <row r="11" spans="1:13" ht="15">
      <c r="E11" s="15" t="s">
        <v>93</v>
      </c>
    </row>
    <row r="12" spans="1:13" ht="15">
      <c r="E12" s="15" t="s">
        <v>93</v>
      </c>
    </row>
    <row r="13" spans="1:13" ht="15">
      <c r="E13" s="15" t="s">
        <v>94</v>
      </c>
    </row>
    <row r="14" spans="1:13" ht="15">
      <c r="E14" s="15"/>
    </row>
    <row r="16" spans="1:13" ht="18">
      <c r="A16" s="16" t="s">
        <v>95</v>
      </c>
      <c r="B16" s="16"/>
    </row>
    <row r="17" spans="1:5" ht="15">
      <c r="A17" s="17" t="s">
        <v>111</v>
      </c>
      <c r="B17" s="17"/>
    </row>
    <row r="18" spans="1:5" ht="14.25">
      <c r="A18" s="19"/>
      <c r="B18" s="20" t="s">
        <v>106</v>
      </c>
    </row>
    <row r="19" spans="1:5" ht="15">
      <c r="A19" s="21" t="s">
        <v>98</v>
      </c>
      <c r="B19" s="21" t="s">
        <v>99</v>
      </c>
      <c r="C19" s="21" t="s">
        <v>100</v>
      </c>
      <c r="D19" s="21" t="s">
        <v>101</v>
      </c>
      <c r="E19" s="21" t="s">
        <v>102</v>
      </c>
    </row>
    <row r="20" spans="1:5">
      <c r="A20" s="18" t="s">
        <v>253</v>
      </c>
      <c r="B20" s="5" t="s">
        <v>106</v>
      </c>
      <c r="C20" s="5" t="s">
        <v>281</v>
      </c>
      <c r="D20" s="5" t="s">
        <v>334</v>
      </c>
      <c r="E20" s="22" t="s">
        <v>360</v>
      </c>
    </row>
  </sheetData>
  <mergeCells count="12">
    <mergeCell ref="F3:F4"/>
    <mergeCell ref="G3:J3"/>
    <mergeCell ref="K3:K4"/>
    <mergeCell ref="L3:L4"/>
    <mergeCell ref="M3:M4"/>
    <mergeCell ref="A5:L5"/>
    <mergeCell ref="A1:M2"/>
    <mergeCell ref="A3:A4"/>
    <mergeCell ref="B3:B4"/>
    <mergeCell ref="C3:C4"/>
    <mergeCell ref="D3:D4"/>
    <mergeCell ref="E3:E4"/>
  </mergeCells>
  <phoneticPr fontId="0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G14" sqref="G14"/>
    </sheetView>
  </sheetViews>
  <sheetFormatPr defaultRowHeight="12.75"/>
  <cols>
    <col min="1" max="1" width="29.140625" customWidth="1"/>
    <col min="2" max="2" width="16.85546875" customWidth="1"/>
    <col min="6" max="6" width="38.5703125" customWidth="1"/>
  </cols>
  <sheetData>
    <row r="1" spans="1:11" s="3" customFormat="1" ht="29.1" customHeight="1">
      <c r="A1" s="38" t="s">
        <v>396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s="1" customFormat="1" ht="12.75" customHeight="1">
      <c r="A3" s="33" t="s">
        <v>0</v>
      </c>
      <c r="B3" s="35" t="s">
        <v>8</v>
      </c>
      <c r="C3" s="35" t="s">
        <v>10</v>
      </c>
      <c r="D3" s="37" t="s">
        <v>12</v>
      </c>
      <c r="E3" s="37" t="s">
        <v>6</v>
      </c>
      <c r="F3" s="37" t="s">
        <v>9</v>
      </c>
      <c r="G3" s="37" t="s">
        <v>364</v>
      </c>
      <c r="H3" s="37"/>
      <c r="I3" s="37" t="s">
        <v>365</v>
      </c>
      <c r="J3" s="37" t="s">
        <v>5</v>
      </c>
      <c r="K3" s="26" t="s">
        <v>4</v>
      </c>
    </row>
    <row r="4" spans="1:11" s="1" customFormat="1" ht="21" customHeight="1" thickBot="1">
      <c r="A4" s="34"/>
      <c r="B4" s="36"/>
      <c r="C4" s="36"/>
      <c r="D4" s="36"/>
      <c r="E4" s="36"/>
      <c r="F4" s="36"/>
      <c r="G4" s="2" t="s">
        <v>366</v>
      </c>
      <c r="H4" s="43" t="s">
        <v>367</v>
      </c>
      <c r="I4" s="36"/>
      <c r="J4" s="36"/>
      <c r="K4" s="27"/>
    </row>
    <row r="5" spans="1:11" s="4" customFormat="1" ht="15">
      <c r="A5" s="39" t="s">
        <v>386</v>
      </c>
      <c r="B5" s="40"/>
      <c r="C5" s="40"/>
      <c r="D5" s="40"/>
      <c r="E5" s="40"/>
      <c r="F5" s="40"/>
      <c r="G5" s="40"/>
      <c r="H5" s="40"/>
      <c r="I5" s="40"/>
      <c r="J5" s="40"/>
      <c r="K5" s="5"/>
    </row>
    <row r="6" spans="1:11" s="4" customFormat="1">
      <c r="A6" s="6" t="s">
        <v>265</v>
      </c>
      <c r="B6" s="6" t="s">
        <v>397</v>
      </c>
      <c r="C6" s="6" t="s">
        <v>267</v>
      </c>
      <c r="D6" s="6" t="str">
        <f>"0,6132"</f>
        <v>0,6132</v>
      </c>
      <c r="E6" s="6" t="s">
        <v>268</v>
      </c>
      <c r="F6" s="6" t="s">
        <v>269</v>
      </c>
      <c r="G6" s="8" t="s">
        <v>398</v>
      </c>
      <c r="H6" s="44" t="s">
        <v>345</v>
      </c>
      <c r="I6" s="6" t="str">
        <f>"2640,0"</f>
        <v>2640,0</v>
      </c>
      <c r="J6" s="8" t="str">
        <f>"1633,4177"</f>
        <v>1633,4177</v>
      </c>
      <c r="K6" s="6" t="s">
        <v>23</v>
      </c>
    </row>
    <row r="7" spans="1:11" s="4" customFormat="1">
      <c r="A7" s="5"/>
      <c r="B7" s="5"/>
      <c r="C7" s="5"/>
      <c r="D7" s="5"/>
      <c r="E7" s="5"/>
      <c r="F7" s="5"/>
      <c r="H7" s="45"/>
      <c r="I7" s="5"/>
      <c r="K7" s="5"/>
    </row>
    <row r="8" spans="1:11" s="4" customFormat="1" ht="15">
      <c r="A8" s="5"/>
      <c r="B8" s="5"/>
      <c r="C8" s="5"/>
      <c r="D8" s="5"/>
      <c r="E8" s="15" t="s">
        <v>90</v>
      </c>
      <c r="F8" s="5"/>
      <c r="H8" s="45"/>
      <c r="I8" s="5"/>
      <c r="K8" s="5"/>
    </row>
    <row r="9" spans="1:11" s="4" customFormat="1" ht="15">
      <c r="A9" s="5"/>
      <c r="B9" s="5"/>
      <c r="C9" s="5"/>
      <c r="D9" s="5"/>
      <c r="E9" s="15" t="s">
        <v>91</v>
      </c>
      <c r="F9" s="5"/>
      <c r="H9" s="45"/>
      <c r="I9" s="5"/>
      <c r="K9" s="5"/>
    </row>
    <row r="10" spans="1:11" s="4" customFormat="1" ht="15">
      <c r="A10" s="5"/>
      <c r="B10" s="5"/>
      <c r="C10" s="5"/>
      <c r="D10" s="5"/>
      <c r="E10" s="15" t="s">
        <v>92</v>
      </c>
      <c r="F10" s="5"/>
      <c r="H10" s="45"/>
      <c r="I10" s="5"/>
      <c r="K10" s="5"/>
    </row>
    <row r="11" spans="1:11" s="4" customFormat="1" ht="15">
      <c r="A11" s="5"/>
      <c r="B11" s="5"/>
      <c r="C11" s="5"/>
      <c r="D11" s="5"/>
      <c r="E11" s="15" t="s">
        <v>93</v>
      </c>
      <c r="F11" s="5"/>
      <c r="H11" s="45"/>
      <c r="I11" s="5"/>
      <c r="K11" s="5"/>
    </row>
    <row r="12" spans="1:11" s="4" customFormat="1" ht="15">
      <c r="A12" s="5"/>
      <c r="B12" s="5"/>
      <c r="C12" s="5"/>
      <c r="D12" s="5"/>
      <c r="E12" s="15" t="s">
        <v>93</v>
      </c>
      <c r="F12" s="5"/>
      <c r="H12" s="45"/>
      <c r="I12" s="5"/>
      <c r="K12" s="5"/>
    </row>
    <row r="13" spans="1:11" s="4" customFormat="1" ht="15">
      <c r="A13" s="5"/>
      <c r="B13" s="5"/>
      <c r="C13" s="5"/>
      <c r="D13" s="5"/>
      <c r="E13" s="15" t="s">
        <v>94</v>
      </c>
      <c r="F13" s="5"/>
      <c r="H13" s="45"/>
      <c r="I13" s="5"/>
      <c r="K13" s="5"/>
    </row>
    <row r="14" spans="1:11" s="4" customFormat="1" ht="15">
      <c r="A14" s="5"/>
      <c r="B14" s="5"/>
      <c r="C14" s="5"/>
      <c r="D14" s="5"/>
      <c r="E14" s="15"/>
      <c r="F14" s="5"/>
      <c r="H14" s="45"/>
      <c r="I14" s="5"/>
      <c r="K14" s="5"/>
    </row>
    <row r="15" spans="1:11" s="4" customFormat="1">
      <c r="A15" s="5"/>
      <c r="B15" s="5"/>
      <c r="C15" s="5"/>
      <c r="D15" s="5"/>
      <c r="E15" s="5"/>
      <c r="F15" s="5"/>
      <c r="H15" s="45"/>
      <c r="I15" s="5"/>
      <c r="K15" s="5"/>
    </row>
    <row r="16" spans="1:11" s="4" customFormat="1" ht="18">
      <c r="A16" s="16" t="s">
        <v>95</v>
      </c>
      <c r="B16" s="16"/>
      <c r="C16" s="5"/>
      <c r="D16" s="5"/>
      <c r="E16" s="5"/>
      <c r="F16" s="5"/>
      <c r="H16" s="45"/>
      <c r="I16" s="5"/>
      <c r="K16" s="5"/>
    </row>
    <row r="17" spans="1:11" s="4" customFormat="1" ht="15">
      <c r="A17" s="17" t="s">
        <v>111</v>
      </c>
      <c r="B17" s="17"/>
      <c r="C17" s="5"/>
      <c r="D17" s="5"/>
      <c r="E17" s="5"/>
      <c r="F17" s="5"/>
      <c r="H17" s="45"/>
      <c r="I17" s="5"/>
      <c r="K17" s="5"/>
    </row>
    <row r="18" spans="1:11" s="4" customFormat="1" ht="14.25">
      <c r="A18" s="19"/>
      <c r="B18" s="20" t="s">
        <v>123</v>
      </c>
      <c r="C18" s="5"/>
      <c r="D18" s="5"/>
      <c r="E18" s="5"/>
      <c r="F18" s="5"/>
      <c r="H18" s="45"/>
      <c r="I18" s="5"/>
      <c r="K18" s="5"/>
    </row>
    <row r="19" spans="1:11" s="4" customFormat="1" ht="15">
      <c r="A19" s="21" t="s">
        <v>98</v>
      </c>
      <c r="B19" s="21" t="s">
        <v>99</v>
      </c>
      <c r="C19" s="21" t="s">
        <v>100</v>
      </c>
      <c r="D19" s="21" t="s">
        <v>101</v>
      </c>
      <c r="E19" s="21" t="s">
        <v>102</v>
      </c>
      <c r="F19" s="5"/>
      <c r="H19" s="45"/>
      <c r="I19" s="5"/>
      <c r="K19" s="5"/>
    </row>
    <row r="20" spans="1:11" s="4" customFormat="1">
      <c r="A20" s="18" t="s">
        <v>264</v>
      </c>
      <c r="B20" s="5" t="s">
        <v>399</v>
      </c>
      <c r="C20" s="5" t="s">
        <v>168</v>
      </c>
      <c r="D20" s="5" t="s">
        <v>400</v>
      </c>
      <c r="E20" s="22" t="s">
        <v>401</v>
      </c>
      <c r="F20" s="5"/>
      <c r="H20" s="45"/>
      <c r="I20" s="5"/>
      <c r="K20" s="5"/>
    </row>
    <row r="21" spans="1:11" s="4" customFormat="1">
      <c r="A21" s="5"/>
      <c r="B21" s="5"/>
      <c r="C21" s="5"/>
      <c r="D21" s="5"/>
      <c r="E21" s="5"/>
      <c r="F21" s="5"/>
      <c r="H21" s="45"/>
      <c r="I21" s="5"/>
      <c r="K21" s="5"/>
    </row>
    <row r="22" spans="1:11" s="4" customFormat="1">
      <c r="A22" s="5"/>
      <c r="B22" s="5"/>
      <c r="C22" s="5"/>
      <c r="D22" s="5"/>
      <c r="E22" s="5"/>
      <c r="F22" s="5"/>
      <c r="H22" s="45"/>
      <c r="I22" s="5"/>
      <c r="K22" s="5"/>
    </row>
  </sheetData>
  <mergeCells count="12">
    <mergeCell ref="K3:K4"/>
    <mergeCell ref="A5:J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Q14"/>
  <sheetViews>
    <sheetView workbookViewId="0">
      <selection activeCell="I14" sqref="I14"/>
    </sheetView>
  </sheetViews>
  <sheetFormatPr defaultRowHeight="12.75"/>
  <cols>
    <col min="1" max="1" width="25.28515625" customWidth="1"/>
    <col min="2" max="2" width="27" customWidth="1"/>
    <col min="6" max="6" width="32.5703125" customWidth="1"/>
  </cols>
  <sheetData>
    <row r="1" spans="1:17" s="49" customFormat="1" ht="29.1" customHeight="1">
      <c r="A1" s="52" t="s">
        <v>402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4"/>
    </row>
    <row r="2" spans="1:17" s="49" customFormat="1" ht="62.1" customHeight="1" thickBot="1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</row>
    <row r="3" spans="1:17" s="1" customFormat="1" ht="12.75" customHeight="1">
      <c r="A3" s="33" t="s">
        <v>0</v>
      </c>
      <c r="B3" s="35" t="s">
        <v>8</v>
      </c>
      <c r="C3" s="35" t="s">
        <v>403</v>
      </c>
      <c r="D3" s="37" t="s">
        <v>12</v>
      </c>
      <c r="E3" s="37" t="s">
        <v>6</v>
      </c>
      <c r="F3" s="37" t="s">
        <v>9</v>
      </c>
      <c r="G3" s="37" t="s">
        <v>404</v>
      </c>
      <c r="H3" s="37"/>
      <c r="I3" s="37"/>
      <c r="J3" s="37"/>
      <c r="K3" s="37" t="s">
        <v>405</v>
      </c>
      <c r="L3" s="37"/>
      <c r="M3" s="37"/>
      <c r="N3" s="37"/>
      <c r="O3" s="37" t="s">
        <v>3</v>
      </c>
      <c r="P3" s="37" t="s">
        <v>5</v>
      </c>
      <c r="Q3" s="26" t="s">
        <v>4</v>
      </c>
    </row>
    <row r="4" spans="1:17" s="1" customFormat="1" ht="21" customHeight="1" thickBot="1">
      <c r="A4" s="34"/>
      <c r="B4" s="36"/>
      <c r="C4" s="36"/>
      <c r="D4" s="36"/>
      <c r="E4" s="36"/>
      <c r="F4" s="36"/>
      <c r="G4" s="58">
        <v>1</v>
      </c>
      <c r="H4" s="58">
        <v>2</v>
      </c>
      <c r="I4" s="58">
        <v>3</v>
      </c>
      <c r="J4" s="58" t="s">
        <v>7</v>
      </c>
      <c r="K4" s="58">
        <v>1</v>
      </c>
      <c r="L4" s="58">
        <v>2</v>
      </c>
      <c r="M4" s="58">
        <v>3</v>
      </c>
      <c r="N4" s="58" t="s">
        <v>7</v>
      </c>
      <c r="O4" s="36"/>
      <c r="P4" s="36"/>
      <c r="Q4" s="27"/>
    </row>
    <row r="5" spans="1:17" s="49" customFormat="1" ht="15">
      <c r="A5" s="39" t="s">
        <v>39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8"/>
    </row>
    <row r="6" spans="1:17" s="49" customFormat="1">
      <c r="A6" s="59" t="s">
        <v>373</v>
      </c>
      <c r="B6" s="60" t="s">
        <v>374</v>
      </c>
      <c r="C6" s="60" t="s">
        <v>375</v>
      </c>
      <c r="D6" s="60" t="str">
        <f>"0,6730"</f>
        <v>0,6730</v>
      </c>
      <c r="E6" s="61" t="s">
        <v>18</v>
      </c>
      <c r="F6" s="61" t="s">
        <v>19</v>
      </c>
      <c r="G6" s="49" t="s">
        <v>406</v>
      </c>
      <c r="H6" s="49" t="s">
        <v>407</v>
      </c>
      <c r="I6" s="49" t="s">
        <v>408</v>
      </c>
      <c r="K6" s="49" t="s">
        <v>409</v>
      </c>
      <c r="L6" s="49" t="s">
        <v>410</v>
      </c>
      <c r="M6" s="49" t="s">
        <v>406</v>
      </c>
      <c r="O6" s="22" t="s">
        <v>411</v>
      </c>
      <c r="Q6" s="48"/>
    </row>
    <row r="7" spans="1:17" s="49" customFormat="1" ht="15">
      <c r="A7" s="41" t="s">
        <v>56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8"/>
    </row>
    <row r="8" spans="1:17" s="49" customFormat="1">
      <c r="A8" s="59" t="s">
        <v>380</v>
      </c>
      <c r="B8" s="60" t="s">
        <v>381</v>
      </c>
      <c r="C8" s="60" t="s">
        <v>382</v>
      </c>
      <c r="D8" s="60" t="str">
        <f>"0,6122"</f>
        <v>0,6122</v>
      </c>
      <c r="E8" s="61" t="s">
        <v>51</v>
      </c>
      <c r="F8" s="61" t="s">
        <v>52</v>
      </c>
      <c r="G8" s="49" t="s">
        <v>409</v>
      </c>
      <c r="H8" s="62" t="s">
        <v>410</v>
      </c>
      <c r="K8" s="49" t="s">
        <v>409</v>
      </c>
      <c r="L8" s="49" t="s">
        <v>410</v>
      </c>
      <c r="O8" s="22" t="s">
        <v>412</v>
      </c>
      <c r="Q8" s="48"/>
    </row>
    <row r="9" spans="1:17" s="49" customFormat="1" ht="15">
      <c r="A9" s="22"/>
      <c r="E9" s="15" t="s">
        <v>90</v>
      </c>
      <c r="F9" s="48"/>
      <c r="O9" s="22"/>
      <c r="Q9" s="48"/>
    </row>
    <row r="10" spans="1:17" s="49" customFormat="1" ht="15">
      <c r="A10" s="22"/>
      <c r="E10" s="15" t="s">
        <v>91</v>
      </c>
      <c r="F10" s="48"/>
      <c r="O10" s="22"/>
      <c r="Q10" s="48"/>
    </row>
    <row r="11" spans="1:17" s="49" customFormat="1" ht="15">
      <c r="A11" s="22"/>
      <c r="E11" s="15" t="s">
        <v>92</v>
      </c>
      <c r="F11" s="48"/>
      <c r="O11" s="22"/>
      <c r="Q11" s="48"/>
    </row>
    <row r="12" spans="1:17" s="49" customFormat="1" ht="15">
      <c r="A12" s="22"/>
      <c r="E12" s="15" t="s">
        <v>93</v>
      </c>
      <c r="F12" s="48"/>
      <c r="O12" s="22"/>
      <c r="Q12" s="48"/>
    </row>
    <row r="13" spans="1:17" s="49" customFormat="1" ht="15">
      <c r="A13" s="22"/>
      <c r="E13" s="15" t="s">
        <v>93</v>
      </c>
      <c r="F13" s="48"/>
      <c r="O13" s="22"/>
      <c r="Q13" s="48"/>
    </row>
    <row r="14" spans="1:17" s="49" customFormat="1" ht="15">
      <c r="A14" s="22"/>
      <c r="E14" s="15" t="s">
        <v>94</v>
      </c>
      <c r="F14" s="48"/>
      <c r="O14" s="22"/>
      <c r="Q14" s="48"/>
    </row>
  </sheetData>
  <mergeCells count="14">
    <mergeCell ref="P3:P4"/>
    <mergeCell ref="Q3:Q4"/>
    <mergeCell ref="A5:P5"/>
    <mergeCell ref="A7:P7"/>
    <mergeCell ref="A1:Q2"/>
    <mergeCell ref="A3:A4"/>
    <mergeCell ref="B3:B4"/>
    <mergeCell ref="C3:C4"/>
    <mergeCell ref="D3:D4"/>
    <mergeCell ref="E3:E4"/>
    <mergeCell ref="F3:F4"/>
    <mergeCell ref="G3:J3"/>
    <mergeCell ref="K3:N3"/>
    <mergeCell ref="O3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356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/>
      <c r="E3" s="37" t="s">
        <v>6</v>
      </c>
      <c r="F3" s="37" t="s">
        <v>9</v>
      </c>
      <c r="G3" s="37" t="s">
        <v>2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6" spans="1:13" ht="15">
      <c r="E6" s="15" t="s">
        <v>90</v>
      </c>
    </row>
    <row r="7" spans="1:13" ht="15">
      <c r="E7" s="15" t="s">
        <v>91</v>
      </c>
    </row>
    <row r="8" spans="1:13" ht="15">
      <c r="E8" s="15" t="s">
        <v>92</v>
      </c>
    </row>
    <row r="9" spans="1:13" ht="15">
      <c r="E9" s="15" t="s">
        <v>93</v>
      </c>
    </row>
    <row r="10" spans="1:13" ht="15">
      <c r="E10" s="15" t="s">
        <v>93</v>
      </c>
    </row>
    <row r="11" spans="1:13" ht="15">
      <c r="E11" s="15" t="s">
        <v>94</v>
      </c>
    </row>
    <row r="12" spans="1:13" ht="15">
      <c r="E12" s="15"/>
    </row>
    <row r="14" spans="1:13" ht="18">
      <c r="A14" s="16" t="s">
        <v>95</v>
      </c>
      <c r="B14" s="16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355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/>
      <c r="E3" s="37" t="s">
        <v>6</v>
      </c>
      <c r="F3" s="37" t="s">
        <v>9</v>
      </c>
      <c r="G3" s="37" t="s">
        <v>2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6" spans="1:13" ht="15">
      <c r="E6" s="15" t="s">
        <v>90</v>
      </c>
    </row>
    <row r="7" spans="1:13" ht="15">
      <c r="E7" s="15" t="s">
        <v>91</v>
      </c>
    </row>
    <row r="8" spans="1:13" ht="15">
      <c r="E8" s="15" t="s">
        <v>92</v>
      </c>
    </row>
    <row r="9" spans="1:13" ht="15">
      <c r="E9" s="15" t="s">
        <v>93</v>
      </c>
    </row>
    <row r="10" spans="1:13" ht="15">
      <c r="E10" s="15" t="s">
        <v>93</v>
      </c>
    </row>
    <row r="11" spans="1:13" ht="15">
      <c r="E11" s="15" t="s">
        <v>94</v>
      </c>
    </row>
    <row r="12" spans="1:13" ht="15">
      <c r="E12" s="15"/>
    </row>
    <row r="14" spans="1:13" ht="18">
      <c r="A14" s="16" t="s">
        <v>95</v>
      </c>
      <c r="B14" s="16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354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/>
      <c r="E3" s="37" t="s">
        <v>6</v>
      </c>
      <c r="F3" s="37" t="s">
        <v>9</v>
      </c>
      <c r="G3" s="37" t="s">
        <v>1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6" spans="1:13" ht="15">
      <c r="E6" s="15" t="s">
        <v>90</v>
      </c>
    </row>
    <row r="7" spans="1:13" ht="15">
      <c r="E7" s="15" t="s">
        <v>91</v>
      </c>
    </row>
    <row r="8" spans="1:13" ht="15">
      <c r="E8" s="15" t="s">
        <v>92</v>
      </c>
    </row>
    <row r="9" spans="1:13" ht="15">
      <c r="E9" s="15" t="s">
        <v>93</v>
      </c>
    </row>
    <row r="10" spans="1:13" ht="15">
      <c r="E10" s="15" t="s">
        <v>93</v>
      </c>
    </row>
    <row r="11" spans="1:13" ht="15">
      <c r="E11" s="15" t="s">
        <v>94</v>
      </c>
    </row>
    <row r="12" spans="1:13" ht="15">
      <c r="E12" s="15"/>
    </row>
    <row r="14" spans="1:13" ht="18">
      <c r="A14" s="16" t="s">
        <v>95</v>
      </c>
      <c r="B14" s="16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353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/>
      <c r="E3" s="37" t="s">
        <v>6</v>
      </c>
      <c r="F3" s="37" t="s">
        <v>9</v>
      </c>
      <c r="G3" s="37" t="s">
        <v>1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6" spans="1:13" ht="15">
      <c r="E6" s="15" t="s">
        <v>90</v>
      </c>
    </row>
    <row r="7" spans="1:13" ht="15">
      <c r="E7" s="15" t="s">
        <v>91</v>
      </c>
    </row>
    <row r="8" spans="1:13" ht="15">
      <c r="E8" s="15" t="s">
        <v>92</v>
      </c>
    </row>
    <row r="9" spans="1:13" ht="15">
      <c r="E9" s="15" t="s">
        <v>93</v>
      </c>
    </row>
    <row r="10" spans="1:13" ht="15">
      <c r="E10" s="15" t="s">
        <v>93</v>
      </c>
    </row>
    <row r="11" spans="1:13" ht="15">
      <c r="E11" s="15" t="s">
        <v>94</v>
      </c>
    </row>
    <row r="12" spans="1:13" ht="15">
      <c r="E12" s="15"/>
    </row>
    <row r="14" spans="1:13" ht="18">
      <c r="A14" s="16" t="s">
        <v>95</v>
      </c>
      <c r="B14" s="16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60"/>
  <sheetViews>
    <sheetView tabSelected="1" workbookViewId="0">
      <selection sqref="A1:U2"/>
    </sheetView>
  </sheetViews>
  <sheetFormatPr defaultRowHeight="12.75"/>
  <cols>
    <col min="1" max="1" width="26" style="5" bestFit="1" customWidth="1"/>
    <col min="2" max="2" width="29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32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8.5703125" style="4" bestFit="1" customWidth="1"/>
    <col min="13" max="13" width="30.140625" style="5" bestFit="1" customWidth="1"/>
    <col min="14" max="16384" width="9.140625" style="4"/>
  </cols>
  <sheetData>
    <row r="1" spans="1:13" s="3" customFormat="1" ht="29.1" customHeight="1">
      <c r="A1" s="38" t="s">
        <v>298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 t="s">
        <v>12</v>
      </c>
      <c r="E3" s="37" t="s">
        <v>6</v>
      </c>
      <c r="F3" s="37" t="s">
        <v>9</v>
      </c>
      <c r="G3" s="37" t="s">
        <v>2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5" spans="1:13" ht="15">
      <c r="A5" s="39" t="s">
        <v>299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>
      <c r="A6" s="6" t="s">
        <v>301</v>
      </c>
      <c r="B6" s="6" t="s">
        <v>302</v>
      </c>
      <c r="C6" s="6" t="s">
        <v>303</v>
      </c>
      <c r="D6" s="6" t="str">
        <f>"1,1892"</f>
        <v>1,1892</v>
      </c>
      <c r="E6" s="6" t="s">
        <v>148</v>
      </c>
      <c r="F6" s="6" t="s">
        <v>149</v>
      </c>
      <c r="G6" s="7" t="s">
        <v>304</v>
      </c>
      <c r="H6" s="8" t="s">
        <v>262</v>
      </c>
      <c r="I6" s="7" t="s">
        <v>274</v>
      </c>
      <c r="J6" s="7"/>
      <c r="K6" s="6" t="str">
        <f>"80,0"</f>
        <v>80,0</v>
      </c>
      <c r="L6" s="8" t="str">
        <f>"95,1360"</f>
        <v>95,1360</v>
      </c>
      <c r="M6" s="6" t="s">
        <v>23</v>
      </c>
    </row>
    <row r="8" spans="1:13" ht="15">
      <c r="A8" s="41" t="s">
        <v>305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>
      <c r="A9" s="6" t="s">
        <v>307</v>
      </c>
      <c r="B9" s="6" t="s">
        <v>308</v>
      </c>
      <c r="C9" s="6" t="s">
        <v>309</v>
      </c>
      <c r="D9" s="6" t="str">
        <f>"1,0602"</f>
        <v>1,0602</v>
      </c>
      <c r="E9" s="6" t="s">
        <v>18</v>
      </c>
      <c r="F9" s="6" t="s">
        <v>29</v>
      </c>
      <c r="G9" s="8" t="s">
        <v>114</v>
      </c>
      <c r="H9" s="8" t="s">
        <v>118</v>
      </c>
      <c r="I9" s="8" t="s">
        <v>310</v>
      </c>
      <c r="J9" s="7"/>
      <c r="K9" s="6" t="str">
        <f>"107,5"</f>
        <v>107,5</v>
      </c>
      <c r="L9" s="8" t="str">
        <f>"113,9715"</f>
        <v>113,9715</v>
      </c>
      <c r="M9" s="6" t="s">
        <v>23</v>
      </c>
    </row>
    <row r="11" spans="1:13" ht="15">
      <c r="A11" s="41" t="s">
        <v>24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3">
      <c r="A12" s="9" t="s">
        <v>312</v>
      </c>
      <c r="B12" s="9" t="s">
        <v>313</v>
      </c>
      <c r="C12" s="9" t="s">
        <v>314</v>
      </c>
      <c r="D12" s="9" t="str">
        <f>"0,9492"</f>
        <v>0,9492</v>
      </c>
      <c r="E12" s="9" t="s">
        <v>148</v>
      </c>
      <c r="F12" s="9" t="s">
        <v>149</v>
      </c>
      <c r="G12" s="11" t="s">
        <v>262</v>
      </c>
      <c r="H12" s="10" t="s">
        <v>114</v>
      </c>
      <c r="I12" s="10" t="s">
        <v>114</v>
      </c>
      <c r="J12" s="10"/>
      <c r="K12" s="9" t="str">
        <f>"80,0"</f>
        <v>80,0</v>
      </c>
      <c r="L12" s="11" t="str">
        <f>"75,9360"</f>
        <v>75,9360</v>
      </c>
      <c r="M12" s="9" t="s">
        <v>23</v>
      </c>
    </row>
    <row r="13" spans="1:13">
      <c r="A13" s="23" t="s">
        <v>316</v>
      </c>
      <c r="B13" s="23" t="s">
        <v>76</v>
      </c>
      <c r="C13" s="23" t="s">
        <v>317</v>
      </c>
      <c r="D13" s="23" t="str">
        <f>"0,9521"</f>
        <v>0,9521</v>
      </c>
      <c r="E13" s="23" t="s">
        <v>148</v>
      </c>
      <c r="F13" s="23" t="s">
        <v>29</v>
      </c>
      <c r="G13" s="25" t="s">
        <v>118</v>
      </c>
      <c r="H13" s="25" t="s">
        <v>310</v>
      </c>
      <c r="I13" s="25" t="s">
        <v>318</v>
      </c>
      <c r="J13" s="24"/>
      <c r="K13" s="23" t="str">
        <f>"115,0"</f>
        <v>115,0</v>
      </c>
      <c r="L13" s="25" t="str">
        <f>"109,4915"</f>
        <v>109,4915</v>
      </c>
      <c r="M13" s="23" t="s">
        <v>23</v>
      </c>
    </row>
    <row r="14" spans="1:13">
      <c r="A14" s="12" t="s">
        <v>320</v>
      </c>
      <c r="B14" s="12" t="s">
        <v>321</v>
      </c>
      <c r="C14" s="12" t="s">
        <v>322</v>
      </c>
      <c r="D14" s="12" t="str">
        <f>"0,9640"</f>
        <v>0,9640</v>
      </c>
      <c r="E14" s="12" t="s">
        <v>148</v>
      </c>
      <c r="F14" s="12" t="s">
        <v>149</v>
      </c>
      <c r="G14" s="14" t="s">
        <v>114</v>
      </c>
      <c r="H14" s="14" t="s">
        <v>118</v>
      </c>
      <c r="I14" s="13" t="s">
        <v>310</v>
      </c>
      <c r="J14" s="13"/>
      <c r="K14" s="12" t="str">
        <f>"100,0"</f>
        <v>100,0</v>
      </c>
      <c r="L14" s="14" t="str">
        <f>"96,4000"</f>
        <v>96,4000</v>
      </c>
      <c r="M14" s="12" t="s">
        <v>23</v>
      </c>
    </row>
    <row r="16" spans="1:13" ht="15">
      <c r="A16" s="41" t="s">
        <v>215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3">
      <c r="A17" s="6" t="s">
        <v>324</v>
      </c>
      <c r="B17" s="6" t="s">
        <v>325</v>
      </c>
      <c r="C17" s="6" t="s">
        <v>326</v>
      </c>
      <c r="D17" s="6" t="str">
        <f>"0,6557"</f>
        <v>0,6557</v>
      </c>
      <c r="E17" s="6" t="s">
        <v>18</v>
      </c>
      <c r="F17" s="6" t="s">
        <v>327</v>
      </c>
      <c r="G17" s="8" t="s">
        <v>184</v>
      </c>
      <c r="H17" s="8" t="s">
        <v>87</v>
      </c>
      <c r="I17" s="8" t="s">
        <v>328</v>
      </c>
      <c r="J17" s="7"/>
      <c r="K17" s="6" t="str">
        <f>"235,0"</f>
        <v>235,0</v>
      </c>
      <c r="L17" s="8" t="str">
        <f>"154,0895"</f>
        <v>154,0895</v>
      </c>
      <c r="M17" s="6" t="s">
        <v>23</v>
      </c>
    </row>
    <row r="19" spans="1:13" ht="15">
      <c r="A19" s="41" t="s">
        <v>56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3">
      <c r="A20" s="9" t="s">
        <v>259</v>
      </c>
      <c r="B20" s="9" t="s">
        <v>260</v>
      </c>
      <c r="C20" s="9" t="s">
        <v>261</v>
      </c>
      <c r="D20" s="9" t="str">
        <f>"0,6117"</f>
        <v>0,6117</v>
      </c>
      <c r="E20" s="9" t="s">
        <v>18</v>
      </c>
      <c r="F20" s="9" t="s">
        <v>29</v>
      </c>
      <c r="G20" s="11" t="s">
        <v>53</v>
      </c>
      <c r="H20" s="11" t="s">
        <v>70</v>
      </c>
      <c r="I20" s="11" t="s">
        <v>71</v>
      </c>
      <c r="J20" s="10"/>
      <c r="K20" s="9" t="str">
        <f>"160,0"</f>
        <v>160,0</v>
      </c>
      <c r="L20" s="11" t="str">
        <f>"97,8720"</f>
        <v>97,8720</v>
      </c>
      <c r="M20" s="9" t="s">
        <v>23</v>
      </c>
    </row>
    <row r="21" spans="1:13">
      <c r="A21" s="12" t="s">
        <v>330</v>
      </c>
      <c r="B21" s="12" t="s">
        <v>331</v>
      </c>
      <c r="C21" s="12" t="s">
        <v>332</v>
      </c>
      <c r="D21" s="12" t="str">
        <f>"0,5857"</f>
        <v>0,5857</v>
      </c>
      <c r="E21" s="12" t="s">
        <v>132</v>
      </c>
      <c r="F21" s="12" t="s">
        <v>333</v>
      </c>
      <c r="G21" s="14" t="s">
        <v>334</v>
      </c>
      <c r="H21" s="13" t="s">
        <v>335</v>
      </c>
      <c r="I21" s="14" t="s">
        <v>335</v>
      </c>
      <c r="J21" s="13"/>
      <c r="K21" s="12" t="str">
        <f>"225,0"</f>
        <v>225,0</v>
      </c>
      <c r="L21" s="14" t="str">
        <f>"131,7825"</f>
        <v>131,7825</v>
      </c>
      <c r="M21" s="12" t="s">
        <v>336</v>
      </c>
    </row>
    <row r="23" spans="1:13" ht="15">
      <c r="A23" s="41" t="s">
        <v>73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3">
      <c r="A24" s="6" t="s">
        <v>338</v>
      </c>
      <c r="B24" s="6" t="s">
        <v>339</v>
      </c>
      <c r="C24" s="6" t="s">
        <v>340</v>
      </c>
      <c r="D24" s="6" t="str">
        <f>"0,5740"</f>
        <v>0,5740</v>
      </c>
      <c r="E24" s="6" t="s">
        <v>18</v>
      </c>
      <c r="F24" s="6" t="s">
        <v>29</v>
      </c>
      <c r="G24" s="8" t="s">
        <v>184</v>
      </c>
      <c r="H24" s="8" t="s">
        <v>328</v>
      </c>
      <c r="I24" s="8" t="s">
        <v>341</v>
      </c>
      <c r="J24" s="7"/>
      <c r="K24" s="6" t="str">
        <f>"237,5"</f>
        <v>237,5</v>
      </c>
      <c r="L24" s="8" t="str">
        <f>"136,3250"</f>
        <v>136,3250</v>
      </c>
      <c r="M24" s="6" t="s">
        <v>23</v>
      </c>
    </row>
    <row r="26" spans="1:13" ht="15">
      <c r="E26" s="15" t="s">
        <v>90</v>
      </c>
    </row>
    <row r="27" spans="1:13" ht="15">
      <c r="E27" s="15" t="s">
        <v>91</v>
      </c>
    </row>
    <row r="28" spans="1:13" ht="15">
      <c r="E28" s="15" t="s">
        <v>92</v>
      </c>
    </row>
    <row r="29" spans="1:13" ht="15">
      <c r="E29" s="15" t="s">
        <v>93</v>
      </c>
    </row>
    <row r="30" spans="1:13" ht="15">
      <c r="E30" s="15" t="s">
        <v>93</v>
      </c>
    </row>
    <row r="31" spans="1:13" ht="15">
      <c r="E31" s="15" t="s">
        <v>94</v>
      </c>
    </row>
    <row r="32" spans="1:13" ht="15">
      <c r="E32" s="15"/>
    </row>
    <row r="34" spans="1:5" ht="18">
      <c r="A34" s="16" t="s">
        <v>95</v>
      </c>
      <c r="B34" s="16"/>
    </row>
    <row r="35" spans="1:5" ht="15">
      <c r="A35" s="17" t="s">
        <v>96</v>
      </c>
      <c r="B35" s="17"/>
    </row>
    <row r="36" spans="1:5" ht="14.25">
      <c r="A36" s="19"/>
      <c r="B36" s="20" t="s">
        <v>97</v>
      </c>
    </row>
    <row r="37" spans="1:5" ht="15">
      <c r="A37" s="21" t="s">
        <v>98</v>
      </c>
      <c r="B37" s="21" t="s">
        <v>99</v>
      </c>
      <c r="C37" s="21" t="s">
        <v>100</v>
      </c>
      <c r="D37" s="21" t="s">
        <v>101</v>
      </c>
      <c r="E37" s="21" t="s">
        <v>102</v>
      </c>
    </row>
    <row r="38" spans="1:5">
      <c r="A38" s="18" t="s">
        <v>300</v>
      </c>
      <c r="B38" s="5" t="s">
        <v>286</v>
      </c>
      <c r="C38" s="5" t="s">
        <v>342</v>
      </c>
      <c r="D38" s="5" t="s">
        <v>262</v>
      </c>
      <c r="E38" s="22" t="s">
        <v>343</v>
      </c>
    </row>
    <row r="39" spans="1:5">
      <c r="A39" s="18" t="s">
        <v>311</v>
      </c>
      <c r="B39" s="5" t="s">
        <v>286</v>
      </c>
      <c r="C39" s="5" t="s">
        <v>109</v>
      </c>
      <c r="D39" s="5" t="s">
        <v>262</v>
      </c>
      <c r="E39" s="22" t="s">
        <v>344</v>
      </c>
    </row>
    <row r="41" spans="1:5" ht="14.25">
      <c r="A41" s="19"/>
      <c r="B41" s="20" t="s">
        <v>106</v>
      </c>
    </row>
    <row r="42" spans="1:5" ht="15">
      <c r="A42" s="21" t="s">
        <v>98</v>
      </c>
      <c r="B42" s="21" t="s">
        <v>99</v>
      </c>
      <c r="C42" s="21" t="s">
        <v>100</v>
      </c>
      <c r="D42" s="21" t="s">
        <v>101</v>
      </c>
      <c r="E42" s="21" t="s">
        <v>102</v>
      </c>
    </row>
    <row r="43" spans="1:5">
      <c r="A43" s="18" t="s">
        <v>306</v>
      </c>
      <c r="B43" s="5" t="s">
        <v>106</v>
      </c>
      <c r="C43" s="5" t="s">
        <v>345</v>
      </c>
      <c r="D43" s="5" t="s">
        <v>310</v>
      </c>
      <c r="E43" s="22" t="s">
        <v>346</v>
      </c>
    </row>
    <row r="44" spans="1:5">
      <c r="A44" s="18" t="s">
        <v>315</v>
      </c>
      <c r="B44" s="5" t="s">
        <v>106</v>
      </c>
      <c r="C44" s="5" t="s">
        <v>109</v>
      </c>
      <c r="D44" s="5" t="s">
        <v>318</v>
      </c>
      <c r="E44" s="22" t="s">
        <v>347</v>
      </c>
    </row>
    <row r="45" spans="1:5">
      <c r="A45" s="18" t="s">
        <v>319</v>
      </c>
      <c r="B45" s="5" t="s">
        <v>106</v>
      </c>
      <c r="C45" s="5" t="s">
        <v>109</v>
      </c>
      <c r="D45" s="5" t="s">
        <v>118</v>
      </c>
      <c r="E45" s="22" t="s">
        <v>348</v>
      </c>
    </row>
    <row r="48" spans="1:5" ht="15">
      <c r="A48" s="17" t="s">
        <v>111</v>
      </c>
      <c r="B48" s="17"/>
    </row>
    <row r="49" spans="1:5" ht="14.25">
      <c r="A49" s="19"/>
      <c r="B49" s="20" t="s">
        <v>112</v>
      </c>
    </row>
    <row r="50" spans="1:5" ht="15">
      <c r="A50" s="21" t="s">
        <v>98</v>
      </c>
      <c r="B50" s="21" t="s">
        <v>99</v>
      </c>
      <c r="C50" s="21" t="s">
        <v>100</v>
      </c>
      <c r="D50" s="21" t="s">
        <v>101</v>
      </c>
      <c r="E50" s="21" t="s">
        <v>102</v>
      </c>
    </row>
    <row r="51" spans="1:5">
      <c r="A51" s="18" t="s">
        <v>323</v>
      </c>
      <c r="B51" s="5" t="s">
        <v>103</v>
      </c>
      <c r="C51" s="5" t="s">
        <v>281</v>
      </c>
      <c r="D51" s="5" t="s">
        <v>328</v>
      </c>
      <c r="E51" s="22" t="s">
        <v>349</v>
      </c>
    </row>
    <row r="52" spans="1:5">
      <c r="A52" s="18" t="s">
        <v>258</v>
      </c>
      <c r="B52" s="5" t="s">
        <v>286</v>
      </c>
      <c r="C52" s="5" t="s">
        <v>114</v>
      </c>
      <c r="D52" s="5" t="s">
        <v>71</v>
      </c>
      <c r="E52" s="22" t="s">
        <v>350</v>
      </c>
    </row>
    <row r="54" spans="1:5" ht="14.25">
      <c r="A54" s="19"/>
      <c r="B54" s="20" t="s">
        <v>289</v>
      </c>
    </row>
    <row r="55" spans="1:5" ht="15">
      <c r="A55" s="21" t="s">
        <v>98</v>
      </c>
      <c r="B55" s="21" t="s">
        <v>99</v>
      </c>
      <c r="C55" s="21" t="s">
        <v>100</v>
      </c>
      <c r="D55" s="21" t="s">
        <v>101</v>
      </c>
      <c r="E55" s="21" t="s">
        <v>102</v>
      </c>
    </row>
    <row r="56" spans="1:5">
      <c r="A56" s="18" t="s">
        <v>337</v>
      </c>
      <c r="B56" s="5" t="s">
        <v>290</v>
      </c>
      <c r="C56" s="5" t="s">
        <v>118</v>
      </c>
      <c r="D56" s="5" t="s">
        <v>341</v>
      </c>
      <c r="E56" s="22" t="s">
        <v>351</v>
      </c>
    </row>
    <row r="58" spans="1:5" ht="14.25">
      <c r="A58" s="19"/>
      <c r="B58" s="20" t="s">
        <v>106</v>
      </c>
    </row>
    <row r="59" spans="1:5" ht="15">
      <c r="A59" s="21" t="s">
        <v>98</v>
      </c>
      <c r="B59" s="21" t="s">
        <v>99</v>
      </c>
      <c r="C59" s="21" t="s">
        <v>100</v>
      </c>
      <c r="D59" s="21" t="s">
        <v>101</v>
      </c>
      <c r="E59" s="21" t="s">
        <v>102</v>
      </c>
    </row>
    <row r="60" spans="1:5">
      <c r="A60" s="18" t="s">
        <v>329</v>
      </c>
      <c r="B60" s="5" t="s">
        <v>106</v>
      </c>
      <c r="C60" s="5" t="s">
        <v>114</v>
      </c>
      <c r="D60" s="5" t="s">
        <v>335</v>
      </c>
      <c r="E60" s="22" t="s">
        <v>352</v>
      </c>
    </row>
  </sheetData>
  <mergeCells count="17">
    <mergeCell ref="M3:M4"/>
    <mergeCell ref="A5:L5"/>
    <mergeCell ref="A1:M2"/>
    <mergeCell ref="A3:A4"/>
    <mergeCell ref="B3:B4"/>
    <mergeCell ref="C3:C4"/>
    <mergeCell ref="D3:D4"/>
    <mergeCell ref="E3:E4"/>
    <mergeCell ref="F3:F4"/>
    <mergeCell ref="G3:J3"/>
    <mergeCell ref="A23:L23"/>
    <mergeCell ref="A8:L8"/>
    <mergeCell ref="A11:L11"/>
    <mergeCell ref="A16:L16"/>
    <mergeCell ref="A19:L19"/>
    <mergeCell ref="K3:K4"/>
    <mergeCell ref="L3:L4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8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28.5703125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32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7.5703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214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 t="s">
        <v>12</v>
      </c>
      <c r="E3" s="37" t="s">
        <v>6</v>
      </c>
      <c r="F3" s="37" t="s">
        <v>9</v>
      </c>
      <c r="G3" s="37" t="s">
        <v>1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5" spans="1:13" ht="15">
      <c r="A5" s="39" t="s">
        <v>215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>
      <c r="A6" s="6" t="s">
        <v>217</v>
      </c>
      <c r="B6" s="6" t="s">
        <v>218</v>
      </c>
      <c r="C6" s="6" t="s">
        <v>219</v>
      </c>
      <c r="D6" s="6" t="str">
        <f>"0,6838"</f>
        <v>0,6838</v>
      </c>
      <c r="E6" s="6" t="s">
        <v>61</v>
      </c>
      <c r="F6" s="6" t="s">
        <v>29</v>
      </c>
      <c r="G6" s="8" t="s">
        <v>205</v>
      </c>
      <c r="H6" s="7" t="s">
        <v>220</v>
      </c>
      <c r="I6" s="8" t="s">
        <v>220</v>
      </c>
      <c r="J6" s="7"/>
      <c r="K6" s="6" t="str">
        <f>"72,5"</f>
        <v>72,5</v>
      </c>
      <c r="L6" s="8" t="str">
        <f>"49,5755"</f>
        <v>49,5755</v>
      </c>
      <c r="M6" s="6" t="s">
        <v>23</v>
      </c>
    </row>
    <row r="8" spans="1:13" ht="15">
      <c r="A8" s="41" t="s">
        <v>33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>
      <c r="A9" s="6" t="s">
        <v>222</v>
      </c>
      <c r="B9" s="6" t="s">
        <v>223</v>
      </c>
      <c r="C9" s="6" t="s">
        <v>224</v>
      </c>
      <c r="D9" s="6" t="str">
        <f>"0,8564"</f>
        <v>0,8564</v>
      </c>
      <c r="E9" s="6" t="s">
        <v>18</v>
      </c>
      <c r="F9" s="6" t="s">
        <v>29</v>
      </c>
      <c r="G9" s="8" t="s">
        <v>114</v>
      </c>
      <c r="H9" s="8" t="s">
        <v>169</v>
      </c>
      <c r="I9" s="8" t="s">
        <v>118</v>
      </c>
      <c r="J9" s="7"/>
      <c r="K9" s="6" t="str">
        <f>"100,0"</f>
        <v>100,0</v>
      </c>
      <c r="L9" s="8" t="str">
        <f>"85,6400"</f>
        <v>85,6400</v>
      </c>
      <c r="M9" s="6" t="s">
        <v>23</v>
      </c>
    </row>
    <row r="11" spans="1:13" ht="15">
      <c r="A11" s="41" t="s">
        <v>163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3">
      <c r="A12" s="6" t="s">
        <v>226</v>
      </c>
      <c r="B12" s="6" t="s">
        <v>227</v>
      </c>
      <c r="C12" s="6" t="s">
        <v>228</v>
      </c>
      <c r="D12" s="6" t="str">
        <f>"0,7367"</f>
        <v>0,7367</v>
      </c>
      <c r="E12" s="6" t="s">
        <v>18</v>
      </c>
      <c r="F12" s="6" t="s">
        <v>38</v>
      </c>
      <c r="G12" s="8" t="s">
        <v>169</v>
      </c>
      <c r="H12" s="8" t="s">
        <v>229</v>
      </c>
      <c r="I12" s="7" t="s">
        <v>155</v>
      </c>
      <c r="J12" s="7"/>
      <c r="K12" s="6" t="str">
        <f>"102,5"</f>
        <v>102,5</v>
      </c>
      <c r="L12" s="8" t="str">
        <f>"85,3283"</f>
        <v>85,3283</v>
      </c>
      <c r="M12" s="6" t="s">
        <v>23</v>
      </c>
    </row>
    <row r="14" spans="1:13" ht="15">
      <c r="A14" s="41" t="s">
        <v>39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3">
      <c r="A15" s="9" t="s">
        <v>231</v>
      </c>
      <c r="B15" s="9" t="s">
        <v>232</v>
      </c>
      <c r="C15" s="9" t="s">
        <v>233</v>
      </c>
      <c r="D15" s="9" t="str">
        <f>"0,6767"</f>
        <v>0,6767</v>
      </c>
      <c r="E15" s="9" t="s">
        <v>234</v>
      </c>
      <c r="F15" s="9" t="s">
        <v>235</v>
      </c>
      <c r="G15" s="11" t="s">
        <v>116</v>
      </c>
      <c r="H15" s="11" t="s">
        <v>53</v>
      </c>
      <c r="I15" s="10" t="s">
        <v>54</v>
      </c>
      <c r="J15" s="10"/>
      <c r="K15" s="9" t="str">
        <f>"130,0"</f>
        <v>130,0</v>
      </c>
      <c r="L15" s="11" t="str">
        <f>"93,2493"</f>
        <v>93,2493</v>
      </c>
      <c r="M15" s="9" t="s">
        <v>23</v>
      </c>
    </row>
    <row r="16" spans="1:13">
      <c r="A16" s="23" t="s">
        <v>237</v>
      </c>
      <c r="B16" s="23" t="s">
        <v>238</v>
      </c>
      <c r="C16" s="23" t="s">
        <v>239</v>
      </c>
      <c r="D16" s="23" t="str">
        <f>"0,6723"</f>
        <v>0,6723</v>
      </c>
      <c r="E16" s="23" t="s">
        <v>18</v>
      </c>
      <c r="F16" s="23" t="s">
        <v>29</v>
      </c>
      <c r="G16" s="25" t="s">
        <v>155</v>
      </c>
      <c r="H16" s="25" t="s">
        <v>45</v>
      </c>
      <c r="I16" s="24" t="s">
        <v>240</v>
      </c>
      <c r="J16" s="24"/>
      <c r="K16" s="23" t="str">
        <f>"120,0"</f>
        <v>120,0</v>
      </c>
      <c r="L16" s="25" t="str">
        <f>"85,5166"</f>
        <v>85,5166</v>
      </c>
      <c r="M16" s="23" t="s">
        <v>23</v>
      </c>
    </row>
    <row r="17" spans="1:13">
      <c r="A17" s="12" t="s">
        <v>242</v>
      </c>
      <c r="B17" s="12" t="s">
        <v>243</v>
      </c>
      <c r="C17" s="12" t="s">
        <v>244</v>
      </c>
      <c r="D17" s="12" t="str">
        <f>"0,6708"</f>
        <v>0,6708</v>
      </c>
      <c r="E17" s="12" t="s">
        <v>245</v>
      </c>
      <c r="F17" s="12" t="s">
        <v>29</v>
      </c>
      <c r="G17" s="14" t="s">
        <v>240</v>
      </c>
      <c r="H17" s="14" t="s">
        <v>246</v>
      </c>
      <c r="I17" s="13" t="s">
        <v>247</v>
      </c>
      <c r="J17" s="13"/>
      <c r="K17" s="12" t="str">
        <f>"135,0"</f>
        <v>135,0</v>
      </c>
      <c r="L17" s="14" t="str">
        <f>"90,5580"</f>
        <v>90,5580</v>
      </c>
      <c r="M17" s="12" t="s">
        <v>23</v>
      </c>
    </row>
    <row r="19" spans="1:13" ht="15">
      <c r="A19" s="41" t="s">
        <v>215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3">
      <c r="A20" s="9" t="s">
        <v>249</v>
      </c>
      <c r="B20" s="9" t="s">
        <v>250</v>
      </c>
      <c r="C20" s="9" t="s">
        <v>251</v>
      </c>
      <c r="D20" s="9" t="str">
        <f>"0,6473"</f>
        <v>0,6473</v>
      </c>
      <c r="E20" s="9" t="s">
        <v>252</v>
      </c>
      <c r="F20" s="9" t="s">
        <v>29</v>
      </c>
      <c r="G20" s="11" t="s">
        <v>44</v>
      </c>
      <c r="H20" s="11" t="s">
        <v>46</v>
      </c>
      <c r="I20" s="11" t="s">
        <v>116</v>
      </c>
      <c r="J20" s="10"/>
      <c r="K20" s="9" t="str">
        <f>"125,0"</f>
        <v>125,0</v>
      </c>
      <c r="L20" s="11" t="str">
        <f>"82,5308"</f>
        <v>82,5308</v>
      </c>
      <c r="M20" s="9" t="s">
        <v>23</v>
      </c>
    </row>
    <row r="21" spans="1:13">
      <c r="A21" s="12" t="s">
        <v>254</v>
      </c>
      <c r="B21" s="12" t="s">
        <v>255</v>
      </c>
      <c r="C21" s="12" t="s">
        <v>256</v>
      </c>
      <c r="D21" s="12" t="str">
        <f>"0,6198"</f>
        <v>0,6198</v>
      </c>
      <c r="E21" s="12" t="s">
        <v>245</v>
      </c>
      <c r="F21" s="12" t="s">
        <v>29</v>
      </c>
      <c r="G21" s="14" t="s">
        <v>247</v>
      </c>
      <c r="H21" s="13" t="s">
        <v>257</v>
      </c>
      <c r="I21" s="14" t="s">
        <v>257</v>
      </c>
      <c r="J21" s="13"/>
      <c r="K21" s="12" t="str">
        <f>"142,5"</f>
        <v>142,5</v>
      </c>
      <c r="L21" s="14" t="str">
        <f>"88,3215"</f>
        <v>88,3215</v>
      </c>
      <c r="M21" s="12" t="s">
        <v>23</v>
      </c>
    </row>
    <row r="23" spans="1:13" ht="15">
      <c r="A23" s="41" t="s">
        <v>56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3">
      <c r="A24" s="9" t="s">
        <v>259</v>
      </c>
      <c r="B24" s="9" t="s">
        <v>260</v>
      </c>
      <c r="C24" s="9" t="s">
        <v>261</v>
      </c>
      <c r="D24" s="9" t="str">
        <f>"0,6117"</f>
        <v>0,6117</v>
      </c>
      <c r="E24" s="9" t="s">
        <v>245</v>
      </c>
      <c r="F24" s="9" t="s">
        <v>29</v>
      </c>
      <c r="G24" s="11" t="s">
        <v>262</v>
      </c>
      <c r="H24" s="10" t="s">
        <v>263</v>
      </c>
      <c r="I24" s="10" t="s">
        <v>263</v>
      </c>
      <c r="J24" s="10"/>
      <c r="K24" s="9" t="str">
        <f>"80,0"</f>
        <v>80,0</v>
      </c>
      <c r="L24" s="11" t="str">
        <f>"60,1913"</f>
        <v>60,1913</v>
      </c>
      <c r="M24" s="9" t="s">
        <v>23</v>
      </c>
    </row>
    <row r="25" spans="1:13">
      <c r="A25" s="12" t="s">
        <v>265</v>
      </c>
      <c r="B25" s="12" t="s">
        <v>266</v>
      </c>
      <c r="C25" s="12" t="s">
        <v>267</v>
      </c>
      <c r="D25" s="12" t="str">
        <f>"0,6132"</f>
        <v>0,6132</v>
      </c>
      <c r="E25" s="12" t="s">
        <v>268</v>
      </c>
      <c r="F25" s="12" t="s">
        <v>269</v>
      </c>
      <c r="G25" s="14" t="s">
        <v>54</v>
      </c>
      <c r="H25" s="13" t="s">
        <v>70</v>
      </c>
      <c r="I25" s="13"/>
      <c r="J25" s="13"/>
      <c r="K25" s="12" t="str">
        <f>"132,5"</f>
        <v>132,5</v>
      </c>
      <c r="L25" s="14" t="str">
        <f>"81,9802"</f>
        <v>81,9802</v>
      </c>
      <c r="M25" s="12" t="s">
        <v>23</v>
      </c>
    </row>
    <row r="27" spans="1:13" ht="15">
      <c r="A27" s="41" t="s">
        <v>136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3">
      <c r="A28" s="9" t="s">
        <v>271</v>
      </c>
      <c r="B28" s="9" t="s">
        <v>272</v>
      </c>
      <c r="C28" s="9" t="s">
        <v>273</v>
      </c>
      <c r="D28" s="9" t="str">
        <f>"0,5477"</f>
        <v>0,5477</v>
      </c>
      <c r="E28" s="9" t="s">
        <v>18</v>
      </c>
      <c r="F28" s="9" t="s">
        <v>29</v>
      </c>
      <c r="G28" s="11" t="s">
        <v>274</v>
      </c>
      <c r="H28" s="11" t="s">
        <v>114</v>
      </c>
      <c r="I28" s="10" t="s">
        <v>169</v>
      </c>
      <c r="J28" s="10"/>
      <c r="K28" s="9" t="str">
        <f>"90,0"</f>
        <v>90,0</v>
      </c>
      <c r="L28" s="11" t="str">
        <f>"53,2364"</f>
        <v>53,2364</v>
      </c>
      <c r="M28" s="9" t="s">
        <v>23</v>
      </c>
    </row>
    <row r="29" spans="1:13">
      <c r="A29" s="12" t="s">
        <v>276</v>
      </c>
      <c r="B29" s="12" t="s">
        <v>277</v>
      </c>
      <c r="C29" s="12" t="s">
        <v>278</v>
      </c>
      <c r="D29" s="12" t="str">
        <f>"0,5399"</f>
        <v>0,5399</v>
      </c>
      <c r="E29" s="12" t="s">
        <v>18</v>
      </c>
      <c r="F29" s="12" t="s">
        <v>279</v>
      </c>
      <c r="G29" s="14" t="s">
        <v>70</v>
      </c>
      <c r="H29" s="13" t="s">
        <v>280</v>
      </c>
      <c r="I29" s="13" t="s">
        <v>280</v>
      </c>
      <c r="J29" s="13"/>
      <c r="K29" s="12" t="str">
        <f>"150,0"</f>
        <v>150,0</v>
      </c>
      <c r="L29" s="14" t="str">
        <f>"80,9850"</f>
        <v>80,9850</v>
      </c>
      <c r="M29" s="12" t="s">
        <v>23</v>
      </c>
    </row>
    <row r="31" spans="1:13" ht="15">
      <c r="E31" s="15" t="s">
        <v>90</v>
      </c>
    </row>
    <row r="32" spans="1:13" ht="15">
      <c r="E32" s="15" t="s">
        <v>91</v>
      </c>
    </row>
    <row r="33" spans="1:5" ht="15">
      <c r="E33" s="15" t="s">
        <v>92</v>
      </c>
    </row>
    <row r="34" spans="1:5" ht="15">
      <c r="E34" s="15" t="s">
        <v>93</v>
      </c>
    </row>
    <row r="35" spans="1:5" ht="15">
      <c r="E35" s="15" t="s">
        <v>93</v>
      </c>
    </row>
    <row r="36" spans="1:5" ht="15">
      <c r="E36" s="15" t="s">
        <v>94</v>
      </c>
    </row>
    <row r="37" spans="1:5" ht="15">
      <c r="E37" s="15"/>
    </row>
    <row r="39" spans="1:5" ht="18">
      <c r="A39" s="16" t="s">
        <v>95</v>
      </c>
      <c r="B39" s="16"/>
    </row>
    <row r="40" spans="1:5" ht="15">
      <c r="A40" s="17" t="s">
        <v>96</v>
      </c>
      <c r="B40" s="17"/>
    </row>
    <row r="41" spans="1:5" ht="14.25">
      <c r="A41" s="19"/>
      <c r="B41" s="20" t="s">
        <v>106</v>
      </c>
    </row>
    <row r="42" spans="1:5" ht="15">
      <c r="A42" s="21" t="s">
        <v>98</v>
      </c>
      <c r="B42" s="21" t="s">
        <v>99</v>
      </c>
      <c r="C42" s="21" t="s">
        <v>100</v>
      </c>
      <c r="D42" s="21" t="s">
        <v>101</v>
      </c>
      <c r="E42" s="21" t="s">
        <v>102</v>
      </c>
    </row>
    <row r="43" spans="1:5">
      <c r="A43" s="18" t="s">
        <v>216</v>
      </c>
      <c r="B43" s="5" t="s">
        <v>106</v>
      </c>
      <c r="C43" s="5" t="s">
        <v>281</v>
      </c>
      <c r="D43" s="5" t="s">
        <v>220</v>
      </c>
      <c r="E43" s="22" t="s">
        <v>282</v>
      </c>
    </row>
    <row r="46" spans="1:5" ht="15">
      <c r="A46" s="17" t="s">
        <v>111</v>
      </c>
      <c r="B46" s="17"/>
    </row>
    <row r="47" spans="1:5" ht="14.25">
      <c r="A47" s="19"/>
      <c r="B47" s="20" t="s">
        <v>112</v>
      </c>
    </row>
    <row r="48" spans="1:5" ht="15">
      <c r="A48" s="21" t="s">
        <v>98</v>
      </c>
      <c r="B48" s="21" t="s">
        <v>99</v>
      </c>
      <c r="C48" s="21" t="s">
        <v>100</v>
      </c>
      <c r="D48" s="21" t="s">
        <v>101</v>
      </c>
      <c r="E48" s="21" t="s">
        <v>102</v>
      </c>
    </row>
    <row r="49" spans="1:5">
      <c r="A49" s="18" t="s">
        <v>230</v>
      </c>
      <c r="B49" s="5" t="s">
        <v>113</v>
      </c>
      <c r="C49" s="5" t="s">
        <v>121</v>
      </c>
      <c r="D49" s="5" t="s">
        <v>53</v>
      </c>
      <c r="E49" s="22" t="s">
        <v>283</v>
      </c>
    </row>
    <row r="50" spans="1:5">
      <c r="A50" s="18" t="s">
        <v>236</v>
      </c>
      <c r="B50" s="5" t="s">
        <v>113</v>
      </c>
      <c r="C50" s="5" t="s">
        <v>121</v>
      </c>
      <c r="D50" s="5" t="s">
        <v>45</v>
      </c>
      <c r="E50" s="22" t="s">
        <v>284</v>
      </c>
    </row>
    <row r="51" spans="1:5">
      <c r="A51" s="18" t="s">
        <v>225</v>
      </c>
      <c r="B51" s="5" t="s">
        <v>103</v>
      </c>
      <c r="C51" s="5" t="s">
        <v>205</v>
      </c>
      <c r="D51" s="5" t="s">
        <v>229</v>
      </c>
      <c r="E51" s="22" t="s">
        <v>285</v>
      </c>
    </row>
    <row r="52" spans="1:5">
      <c r="A52" s="18" t="s">
        <v>258</v>
      </c>
      <c r="B52" s="5" t="s">
        <v>286</v>
      </c>
      <c r="C52" s="5" t="s">
        <v>114</v>
      </c>
      <c r="D52" s="5" t="s">
        <v>262</v>
      </c>
      <c r="E52" s="22" t="s">
        <v>287</v>
      </c>
    </row>
    <row r="53" spans="1:5">
      <c r="A53" s="18" t="s">
        <v>270</v>
      </c>
      <c r="B53" s="5" t="s">
        <v>103</v>
      </c>
      <c r="C53" s="5" t="s">
        <v>155</v>
      </c>
      <c r="D53" s="5" t="s">
        <v>114</v>
      </c>
      <c r="E53" s="22" t="s">
        <v>288</v>
      </c>
    </row>
    <row r="55" spans="1:5" ht="14.25">
      <c r="A55" s="19"/>
      <c r="B55" s="20" t="s">
        <v>289</v>
      </c>
    </row>
    <row r="56" spans="1:5" ht="15">
      <c r="A56" s="21" t="s">
        <v>98</v>
      </c>
      <c r="B56" s="21" t="s">
        <v>99</v>
      </c>
      <c r="C56" s="21" t="s">
        <v>100</v>
      </c>
      <c r="D56" s="21" t="s">
        <v>101</v>
      </c>
      <c r="E56" s="21" t="s">
        <v>102</v>
      </c>
    </row>
    <row r="57" spans="1:5">
      <c r="A57" s="18" t="s">
        <v>248</v>
      </c>
      <c r="B57" s="5" t="s">
        <v>290</v>
      </c>
      <c r="C57" s="5" t="s">
        <v>281</v>
      </c>
      <c r="D57" s="5" t="s">
        <v>116</v>
      </c>
      <c r="E57" s="22" t="s">
        <v>291</v>
      </c>
    </row>
    <row r="59" spans="1:5" ht="14.25">
      <c r="A59" s="19"/>
      <c r="B59" s="20" t="s">
        <v>106</v>
      </c>
    </row>
    <row r="60" spans="1:5" ht="15">
      <c r="A60" s="21" t="s">
        <v>98</v>
      </c>
      <c r="B60" s="21" t="s">
        <v>99</v>
      </c>
      <c r="C60" s="21" t="s">
        <v>100</v>
      </c>
      <c r="D60" s="21" t="s">
        <v>101</v>
      </c>
      <c r="E60" s="21" t="s">
        <v>102</v>
      </c>
    </row>
    <row r="61" spans="1:5">
      <c r="A61" s="18" t="s">
        <v>241</v>
      </c>
      <c r="B61" s="5" t="s">
        <v>106</v>
      </c>
      <c r="C61" s="5" t="s">
        <v>121</v>
      </c>
      <c r="D61" s="5" t="s">
        <v>246</v>
      </c>
      <c r="E61" s="22" t="s">
        <v>292</v>
      </c>
    </row>
    <row r="62" spans="1:5">
      <c r="A62" s="18" t="s">
        <v>253</v>
      </c>
      <c r="B62" s="5" t="s">
        <v>106</v>
      </c>
      <c r="C62" s="5" t="s">
        <v>281</v>
      </c>
      <c r="D62" s="5" t="s">
        <v>257</v>
      </c>
      <c r="E62" s="22" t="s">
        <v>293</v>
      </c>
    </row>
    <row r="63" spans="1:5">
      <c r="A63" s="18" t="s">
        <v>221</v>
      </c>
      <c r="B63" s="5" t="s">
        <v>106</v>
      </c>
      <c r="C63" s="5" t="s">
        <v>104</v>
      </c>
      <c r="D63" s="5" t="s">
        <v>118</v>
      </c>
      <c r="E63" s="22" t="s">
        <v>294</v>
      </c>
    </row>
    <row r="64" spans="1:5">
      <c r="A64" s="18" t="s">
        <v>275</v>
      </c>
      <c r="B64" s="5" t="s">
        <v>106</v>
      </c>
      <c r="C64" s="5" t="s">
        <v>155</v>
      </c>
      <c r="D64" s="5" t="s">
        <v>70</v>
      </c>
      <c r="E64" s="22" t="s">
        <v>295</v>
      </c>
    </row>
    <row r="66" spans="1:5" ht="14.25">
      <c r="A66" s="19"/>
      <c r="B66" s="20" t="s">
        <v>123</v>
      </c>
    </row>
    <row r="67" spans="1:5" ht="15">
      <c r="A67" s="21" t="s">
        <v>98</v>
      </c>
      <c r="B67" s="21" t="s">
        <v>99</v>
      </c>
      <c r="C67" s="21" t="s">
        <v>100</v>
      </c>
      <c r="D67" s="21" t="s">
        <v>101</v>
      </c>
      <c r="E67" s="21" t="s">
        <v>102</v>
      </c>
    </row>
    <row r="68" spans="1:5">
      <c r="A68" s="18" t="s">
        <v>264</v>
      </c>
      <c r="B68" s="5" t="s">
        <v>296</v>
      </c>
      <c r="C68" s="5" t="s">
        <v>114</v>
      </c>
      <c r="D68" s="5" t="s">
        <v>54</v>
      </c>
      <c r="E68" s="22" t="s">
        <v>297</v>
      </c>
    </row>
  </sheetData>
  <mergeCells count="18">
    <mergeCell ref="F3:F4"/>
    <mergeCell ref="G3:J3"/>
    <mergeCell ref="K3:K4"/>
    <mergeCell ref="L3:L4"/>
    <mergeCell ref="M3:M4"/>
    <mergeCell ref="A5:L5"/>
    <mergeCell ref="A1:M2"/>
    <mergeCell ref="A3:A4"/>
    <mergeCell ref="B3:B4"/>
    <mergeCell ref="C3:C4"/>
    <mergeCell ref="D3:D4"/>
    <mergeCell ref="E3:E4"/>
    <mergeCell ref="A23:L23"/>
    <mergeCell ref="A27:L27"/>
    <mergeCell ref="A8:L8"/>
    <mergeCell ref="A11:L11"/>
    <mergeCell ref="A14:L14"/>
    <mergeCell ref="A19:L19"/>
  </mergeCells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38" t="s">
        <v>213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3" customFormat="1" ht="62.1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" customFormat="1" ht="12.75" customHeight="1">
      <c r="A3" s="33" t="s">
        <v>0</v>
      </c>
      <c r="B3" s="35" t="s">
        <v>8</v>
      </c>
      <c r="C3" s="35" t="s">
        <v>10</v>
      </c>
      <c r="D3" s="37"/>
      <c r="E3" s="37" t="s">
        <v>6</v>
      </c>
      <c r="F3" s="37" t="s">
        <v>9</v>
      </c>
      <c r="G3" s="37" t="s">
        <v>2</v>
      </c>
      <c r="H3" s="37"/>
      <c r="I3" s="37"/>
      <c r="J3" s="37"/>
      <c r="K3" s="37" t="s">
        <v>126</v>
      </c>
      <c r="L3" s="37" t="s">
        <v>5</v>
      </c>
      <c r="M3" s="26" t="s">
        <v>4</v>
      </c>
    </row>
    <row r="4" spans="1:13" s="1" customFormat="1" ht="21" customHeight="1" thickBot="1">
      <c r="A4" s="34"/>
      <c r="B4" s="36"/>
      <c r="C4" s="36"/>
      <c r="D4" s="36"/>
      <c r="E4" s="36"/>
      <c r="F4" s="36"/>
      <c r="G4" s="2">
        <v>1</v>
      </c>
      <c r="H4" s="2">
        <v>2</v>
      </c>
      <c r="I4" s="2">
        <v>3</v>
      </c>
      <c r="J4" s="2" t="s">
        <v>7</v>
      </c>
      <c r="K4" s="36"/>
      <c r="L4" s="36"/>
      <c r="M4" s="27"/>
    </row>
    <row r="6" spans="1:13" ht="15">
      <c r="E6" s="15" t="s">
        <v>90</v>
      </c>
    </row>
    <row r="7" spans="1:13" ht="15">
      <c r="E7" s="15" t="s">
        <v>91</v>
      </c>
    </row>
    <row r="8" spans="1:13" ht="15">
      <c r="E8" s="15" t="s">
        <v>92</v>
      </c>
    </row>
    <row r="9" spans="1:13" ht="15">
      <c r="E9" s="15" t="s">
        <v>93</v>
      </c>
    </row>
    <row r="10" spans="1:13" ht="15">
      <c r="E10" s="15" t="s">
        <v>93</v>
      </c>
    </row>
    <row r="11" spans="1:13" ht="15">
      <c r="E11" s="15" t="s">
        <v>94</v>
      </c>
    </row>
    <row r="12" spans="1:13" ht="15">
      <c r="E12" s="15"/>
    </row>
    <row r="14" spans="1:13" ht="18">
      <c r="A14" s="16" t="s">
        <v>95</v>
      </c>
      <c r="B14" s="16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Люб. тяга софт экип.</vt:lpstr>
      <vt:lpstr>Люб. жим софт экип.</vt:lpstr>
      <vt:lpstr>Люб. тяга мн.слой</vt:lpstr>
      <vt:lpstr>Люб. тяга 1.слой</vt:lpstr>
      <vt:lpstr>Люб. жим мн.слой</vt:lpstr>
      <vt:lpstr>Люб. жим 1.слой</vt:lpstr>
      <vt:lpstr>Люб. тяга б.э.</vt:lpstr>
      <vt:lpstr>Люб. жим б.э.</vt:lpstr>
      <vt:lpstr>ПРО тяга софт экип.</vt:lpstr>
      <vt:lpstr>ПРО жим софт экип.</vt:lpstr>
      <vt:lpstr>ПРО тяга мн.слой</vt:lpstr>
      <vt:lpstr>ПРО тяга 1.слой</vt:lpstr>
      <vt:lpstr>ПРО жим мн.слой</vt:lpstr>
      <vt:lpstr>ПРО жим 1.слой</vt:lpstr>
      <vt:lpstr>ПРО тяга б.э.</vt:lpstr>
      <vt:lpstr>ПРО жим б.э.</vt:lpstr>
      <vt:lpstr>Люб Народный жим 1 вес</vt:lpstr>
      <vt:lpstr>Люб Военный жим</vt:lpstr>
      <vt:lpstr>Люб Рж 75 кг</vt:lpstr>
      <vt:lpstr>Люб Рж 55 кг</vt:lpstr>
      <vt:lpstr>Люб Пауэрспорт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Андрей</cp:lastModifiedBy>
  <cp:lastPrinted>2015-07-16T19:10:53Z</cp:lastPrinted>
  <dcterms:created xsi:type="dcterms:W3CDTF">2002-06-16T13:36:44Z</dcterms:created>
  <dcterms:modified xsi:type="dcterms:W3CDTF">2017-12-21T18:00:59Z</dcterms:modified>
</cp:coreProperties>
</file>