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15" windowWidth="11340" windowHeight="9690" firstSheet="5" activeTab="9"/>
  </bookViews>
  <sheets>
    <sheet name="Лист19" sheetId="24" r:id="rId1"/>
    <sheet name="Люб. тяга софт экип." sheetId="23" r:id="rId2"/>
    <sheet name="Люб. жим софт экип." sheetId="22" r:id="rId3"/>
    <sheet name="Люб. тяга мн.слой" sheetId="21" r:id="rId4"/>
    <sheet name="Люб. тяга 1.слой" sheetId="20" r:id="rId5"/>
    <sheet name="Люб. жим мн.слой" sheetId="19" r:id="rId6"/>
    <sheet name="Люб. Военный жим" sheetId="18" r:id="rId7"/>
    <sheet name="Люб. жим 1.слой" sheetId="17" r:id="rId8"/>
    <sheet name="Люб. тяга б.э." sheetId="16" r:id="rId9"/>
    <sheet name="Люб. жим б.э." sheetId="15" r:id="rId10"/>
    <sheet name="Проф. Военный жим" sheetId="14" r:id="rId11"/>
    <sheet name="ПРО жим софт экип. 3сл." sheetId="13" r:id="rId12"/>
    <sheet name="ПРО тяга софт экип." sheetId="12" r:id="rId13"/>
    <sheet name="ПРО жим софт экип." sheetId="11" r:id="rId14"/>
    <sheet name="ПРО тяга мн.слой" sheetId="10" r:id="rId15"/>
    <sheet name="ПРО тяга 1.слой" sheetId="9" r:id="rId16"/>
    <sheet name="ПРО жим мн.слой" sheetId="8" r:id="rId17"/>
    <sheet name="ПРО жим 1.слой" sheetId="7" r:id="rId18"/>
    <sheet name="ПРО тяга б.э." sheetId="6" r:id="rId19"/>
    <sheet name="ПРО жим б.э." sheetId="5" r:id="rId20"/>
    <sheet name="Рж люб. 100 кг" sheetId="25" r:id="rId21"/>
    <sheet name="Рж люб. 55 кг" sheetId="26" r:id="rId22"/>
    <sheet name="Рж люб. 35 кг" sheetId="27" r:id="rId23"/>
    <sheet name="Нж ПРО" sheetId="28" r:id="rId24"/>
    <sheet name="Нж люб." sheetId="29" r:id="rId25"/>
    <sheet name="Пауэрспорт люб." sheetId="30" r:id="rId26"/>
  </sheets>
  <definedNames>
    <definedName name="_xlnm._FilterDatabase" localSheetId="19" hidden="1">'ПРО жим б.э.'!$A$1:$K$3</definedName>
  </definedNames>
  <calcPr calcId="124519" refMode="R1C1"/>
</workbook>
</file>

<file path=xl/calcChain.xml><?xml version="1.0" encoding="utf-8"?>
<calcChain xmlns="http://schemas.openxmlformats.org/spreadsheetml/2006/main">
  <c r="P7" i="30"/>
  <c r="O7"/>
  <c r="D7"/>
  <c r="P6"/>
  <c r="O6"/>
  <c r="D6"/>
  <c r="J9" i="29"/>
  <c r="I9"/>
  <c r="D9"/>
  <c r="J6"/>
  <c r="I6"/>
  <c r="D6"/>
  <c r="J9" i="28"/>
  <c r="I9"/>
  <c r="D9"/>
  <c r="J6"/>
  <c r="I6"/>
  <c r="D6"/>
  <c r="J6" i="27"/>
  <c r="I6"/>
  <c r="D6"/>
  <c r="J8" i="26"/>
  <c r="I8"/>
  <c r="D8"/>
  <c r="J7"/>
  <c r="I7"/>
  <c r="D7"/>
  <c r="J6"/>
  <c r="I6"/>
  <c r="D6"/>
  <c r="J6" i="25"/>
  <c r="I6"/>
  <c r="D6"/>
  <c r="L7" i="22"/>
  <c r="K7"/>
  <c r="D7"/>
  <c r="L6"/>
  <c r="K6"/>
  <c r="D6"/>
  <c r="D9" i="18"/>
  <c r="D6"/>
  <c r="L22" i="16"/>
  <c r="K22"/>
  <c r="D22"/>
  <c r="L21"/>
  <c r="K21"/>
  <c r="D21"/>
  <c r="L20"/>
  <c r="K20"/>
  <c r="D20"/>
  <c r="L17"/>
  <c r="K17"/>
  <c r="D17"/>
  <c r="L16"/>
  <c r="K16"/>
  <c r="D16"/>
  <c r="L15"/>
  <c r="K15"/>
  <c r="D15"/>
  <c r="L14"/>
  <c r="K14"/>
  <c r="D14"/>
  <c r="L13"/>
  <c r="K13"/>
  <c r="D13"/>
  <c r="L10"/>
  <c r="K10"/>
  <c r="D10"/>
  <c r="L9"/>
  <c r="K9"/>
  <c r="D9"/>
  <c r="L6"/>
  <c r="K6"/>
  <c r="D6"/>
  <c r="L37" i="15"/>
  <c r="K37"/>
  <c r="D37"/>
  <c r="L36"/>
  <c r="K36"/>
  <c r="D36"/>
  <c r="L33"/>
  <c r="K33"/>
  <c r="D33"/>
  <c r="L32"/>
  <c r="K32"/>
  <c r="D32"/>
  <c r="L31"/>
  <c r="K31"/>
  <c r="D31"/>
  <c r="L30"/>
  <c r="K30"/>
  <c r="D30"/>
  <c r="L27"/>
  <c r="K27"/>
  <c r="D27"/>
  <c r="L24"/>
  <c r="K24"/>
  <c r="D24"/>
  <c r="L23"/>
  <c r="K23"/>
  <c r="D23"/>
  <c r="L22"/>
  <c r="K22"/>
  <c r="D22"/>
  <c r="L21"/>
  <c r="K21"/>
  <c r="D21"/>
  <c r="L20"/>
  <c r="K20"/>
  <c r="D20"/>
  <c r="L17"/>
  <c r="K17"/>
  <c r="D17"/>
  <c r="L16"/>
  <c r="K16"/>
  <c r="D16"/>
  <c r="L13"/>
  <c r="K13"/>
  <c r="D13"/>
  <c r="L12"/>
  <c r="K12"/>
  <c r="D12"/>
  <c r="L9"/>
  <c r="K9"/>
  <c r="D9"/>
  <c r="L6"/>
  <c r="K6"/>
  <c r="D6"/>
  <c r="L6" i="13"/>
  <c r="K6"/>
  <c r="D6"/>
  <c r="L12" i="11"/>
  <c r="K12"/>
  <c r="D12"/>
  <c r="L9"/>
  <c r="K9"/>
  <c r="D9"/>
  <c r="L6"/>
  <c r="K6"/>
  <c r="D6"/>
  <c r="L16" i="6"/>
  <c r="K16"/>
  <c r="D16"/>
  <c r="L13"/>
  <c r="K13"/>
  <c r="D13"/>
  <c r="L10"/>
  <c r="K10"/>
  <c r="D10"/>
  <c r="L9"/>
  <c r="K9"/>
  <c r="D9"/>
  <c r="L6"/>
  <c r="K6"/>
  <c r="D6"/>
  <c r="L16" i="5"/>
  <c r="K16"/>
  <c r="D16"/>
  <c r="L15"/>
  <c r="K15"/>
  <c r="D15"/>
  <c r="L12"/>
  <c r="K12"/>
  <c r="D12"/>
  <c r="L9"/>
  <c r="K9"/>
  <c r="D9"/>
  <c r="L6"/>
  <c r="K6"/>
  <c r="D6"/>
</calcChain>
</file>

<file path=xl/sharedStrings.xml><?xml version="1.0" encoding="utf-8"?>
<sst xmlns="http://schemas.openxmlformats.org/spreadsheetml/2006/main" count="1482" uniqueCount="406">
  <si>
    <t>ФИО</t>
  </si>
  <si>
    <t>Присед</t>
  </si>
  <si>
    <t>Жим</t>
  </si>
  <si>
    <t>Тяга</t>
  </si>
  <si>
    <t>Сумма</t>
  </si>
  <si>
    <t>Тренер</t>
  </si>
  <si>
    <t>Очки</t>
  </si>
  <si>
    <t>Команда</t>
  </si>
  <si>
    <t>Рек</t>
  </si>
  <si>
    <t>Возр груп
Год. р./Возраст</t>
  </si>
  <si>
    <t>Коэф</t>
  </si>
  <si>
    <t>Город/область</t>
  </si>
  <si>
    <t>Соб.
Вес</t>
  </si>
  <si>
    <t>Открытый Чемпионат ЮФО на призы СК Медведь по жиму штанги лежа, тяге становой, пауэрспорту, народному жиму, русскому жиму, военному жиму
ПРО жим лежа без экипировки
Сочи/Краснодарский край 3 - 4 марта 2018 г.</t>
  </si>
  <si>
    <t>Shv/Mel</t>
  </si>
  <si>
    <t>ВЕСОВАЯ КАТЕГОРИЯ   56</t>
  </si>
  <si>
    <t>Царёва Наталья</t>
  </si>
  <si>
    <t>1. Царёва Наталья</t>
  </si>
  <si>
    <t>Открытая (16.05.1979)/38</t>
  </si>
  <si>
    <t>55,10</t>
  </si>
  <si>
    <t xml:space="preserve">Лично </t>
  </si>
  <si>
    <t xml:space="preserve">Туапсе/Краснодарский край </t>
  </si>
  <si>
    <t>60,0</t>
  </si>
  <si>
    <t>67,5</t>
  </si>
  <si>
    <t xml:space="preserve">Погосян </t>
  </si>
  <si>
    <t>ВЕСОВАЯ КАТЕГОРИЯ   67.5</t>
  </si>
  <si>
    <t>Головина Надежда</t>
  </si>
  <si>
    <t>1. Головина Надежда</t>
  </si>
  <si>
    <t>Открытая (05.10.1990)/27</t>
  </si>
  <si>
    <t>63,50</t>
  </si>
  <si>
    <t xml:space="preserve">Сочи/Краснодарский край </t>
  </si>
  <si>
    <t>55,0</t>
  </si>
  <si>
    <t xml:space="preserve"> </t>
  </si>
  <si>
    <t>ВЕСОВАЯ КАТЕГОРИЯ   82.5</t>
  </si>
  <si>
    <t>Фурсов Дмитрий</t>
  </si>
  <si>
    <t>1. Фурсов Дмитрий</t>
  </si>
  <si>
    <t>Открытая (08.08.1991)/26</t>
  </si>
  <si>
    <t>81,50</t>
  </si>
  <si>
    <t>150,0</t>
  </si>
  <si>
    <t>160,0</t>
  </si>
  <si>
    <t>175,0</t>
  </si>
  <si>
    <t>ВЕСОВАЯ КАТЕГОРИЯ   100</t>
  </si>
  <si>
    <t>Коротченко Евгений</t>
  </si>
  <si>
    <t>1. Коротченко Евгений</t>
  </si>
  <si>
    <t>Юниоры 20 - 23 (03.04.1996)/21</t>
  </si>
  <si>
    <t>97,20</t>
  </si>
  <si>
    <t>170,0</t>
  </si>
  <si>
    <t>Калмыков Станислав</t>
  </si>
  <si>
    <t>1. Калмыков Станислав</t>
  </si>
  <si>
    <t>Открытая (28.06.1980)/37</t>
  </si>
  <si>
    <t>93,90</t>
  </si>
  <si>
    <t>177,5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</si>
  <si>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</si>
  <si>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</si>
  <si>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</si>
  <si>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</si>
  <si>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</si>
  <si>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</si>
  <si>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</si>
  <si>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</si>
  <si>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</si>
  <si>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</si>
  <si>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</si>
  <si>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</si>
  <si>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</si>
  <si>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>56,0</t>
  </si>
  <si>
    <t>55,4520</t>
  </si>
  <si>
    <t>45,1412</t>
  </si>
  <si>
    <t xml:space="preserve">Мужчины </t>
  </si>
  <si>
    <t xml:space="preserve">Юниоры </t>
  </si>
  <si>
    <t xml:space="preserve">Юниоры 20 - 23 </t>
  </si>
  <si>
    <t>100,0</t>
  </si>
  <si>
    <t>97,3294</t>
  </si>
  <si>
    <t>99,9950</t>
  </si>
  <si>
    <t>82,5</t>
  </si>
  <si>
    <t>99,9360</t>
  </si>
  <si>
    <t>Результат</t>
  </si>
  <si>
    <t>Открытый Чемпионат ЮФО на призы СК Медведь по жиму штанги лежа, тяге становой, пауэрспорту, народному жиму, русскому жиму, военному жиму
ПРО становая тяга без экипировки
Сочи/Краснодарский край 3 - 4 марта 2018 г.</t>
  </si>
  <si>
    <t>120,0</t>
  </si>
  <si>
    <t>127,5</t>
  </si>
  <si>
    <t>130,0</t>
  </si>
  <si>
    <t>Де-Симон Наталья</t>
  </si>
  <si>
    <t>1. Де-Симон Наталья</t>
  </si>
  <si>
    <t>Открытая (01.03.1990)/28</t>
  </si>
  <si>
    <t>63,40</t>
  </si>
  <si>
    <t>115,0</t>
  </si>
  <si>
    <t>140,0</t>
  </si>
  <si>
    <t>2. Головина Надежда</t>
  </si>
  <si>
    <t>85,0</t>
  </si>
  <si>
    <t>95,0</t>
  </si>
  <si>
    <t>ВЕСОВАЯ КАТЕГОРИЯ   90</t>
  </si>
  <si>
    <t>Гачава Резо</t>
  </si>
  <si>
    <t>1. Гачава Резо</t>
  </si>
  <si>
    <t>Юниоры 20 - 23 (17.12.1997)/20</t>
  </si>
  <si>
    <t>88,50</t>
  </si>
  <si>
    <t>250,0</t>
  </si>
  <si>
    <t>260,0</t>
  </si>
  <si>
    <t>275,0</t>
  </si>
  <si>
    <t>ВЕСОВАЯ КАТЕГОРИЯ   125</t>
  </si>
  <si>
    <t>Вовенко Александр</t>
  </si>
  <si>
    <t>1. Вовенко Александр</t>
  </si>
  <si>
    <t>Открытая (25.11.1980)/37</t>
  </si>
  <si>
    <t>123,30</t>
  </si>
  <si>
    <t>320,0</t>
  </si>
  <si>
    <t>335,0</t>
  </si>
  <si>
    <t>120,1460</t>
  </si>
  <si>
    <t>106,8405</t>
  </si>
  <si>
    <t>82,0750</t>
  </si>
  <si>
    <t>90,0</t>
  </si>
  <si>
    <t>167,5141</t>
  </si>
  <si>
    <t>125,0</t>
  </si>
  <si>
    <t>175,3390</t>
  </si>
  <si>
    <t>Открытый Чемпионат ЮФО на призы СК Медведь по жиму штанги лежа, тяге становой, пауэрспорту, народному жиму, русскому жиму, военному жиму
ПРО жим лежа в однослойной экипировке
Сочи/Краснодарский край 3 - 4 марта 2018 г.</t>
  </si>
  <si>
    <t>Открытый Чемпионат ЮФО на призы СК Медведь по жиму штанги лежа, тяге становой, пауэрспорту, народному жиму, русскому жиму, военному жиму
ПРО жим лежа в многослойной экипировке
Сочи/Краснодарский край 3 - 4 марта 2018 г.</t>
  </si>
  <si>
    <t>Открытый Чемпионат ЮФО на призы СК Медведь по жиму штанги лежа, тяге становой, пауэрспорту, народному жиму, русскому жиму, военному жиму
ПРО становая тяга в однослойной экипировке
Сочи/Краснодарский край 3 - 4 марта 2018 г.</t>
  </si>
  <si>
    <t>Открытый Чемпионат ЮФО на призы СК Медведь по жиму штанги лежа, тяге становой, пауэрспорту, народному жиму, русскому жиму, военному жиму
ПРО становая тяга в многослойной экипировке
Сочи/Краснодарский край 3 - 4 марта 2018 г.</t>
  </si>
  <si>
    <t>Открытый Чемпионат ЮФО на призы СК Медведь по жиму штанги лежа, тяге становой, пауэрспорту, народному жиму, русскому жиму, военному жиму
ПРО жим лежа в софт экипировке
Сочи/Краснодарский край 3 - 4 марта 2018 г.</t>
  </si>
  <si>
    <t>Погосян Степан</t>
  </si>
  <si>
    <t>1. Погосян Степан</t>
  </si>
  <si>
    <t>Открытая (18.04.1985)/32</t>
  </si>
  <si>
    <t>89,40</t>
  </si>
  <si>
    <t xml:space="preserve">Олимпия </t>
  </si>
  <si>
    <t xml:space="preserve">Туапсе </t>
  </si>
  <si>
    <t>200,0</t>
  </si>
  <si>
    <t>220,0</t>
  </si>
  <si>
    <t>235,0</t>
  </si>
  <si>
    <t xml:space="preserve">Хачатурян Армен Робертович </t>
  </si>
  <si>
    <t>Макаров Роман</t>
  </si>
  <si>
    <t>1. Макаров Роман</t>
  </si>
  <si>
    <t>Открытая (08.03.1980)/37</t>
  </si>
  <si>
    <t>112,30</t>
  </si>
  <si>
    <t xml:space="preserve">МЕДВЕДЬ СОЧИ </t>
  </si>
  <si>
    <t>ВЕСОВАЯ КАТЕГОРИЯ   140</t>
  </si>
  <si>
    <t>Перегняк Андрей</t>
  </si>
  <si>
    <t>1. Перегняк Андрей</t>
  </si>
  <si>
    <t>Открытая (12.06.1991)/26</t>
  </si>
  <si>
    <t>128,30</t>
  </si>
  <si>
    <t xml:space="preserve">Краснодар/Краснодарский край </t>
  </si>
  <si>
    <t>185,0</t>
  </si>
  <si>
    <t>210,0</t>
  </si>
  <si>
    <t>138,8140</t>
  </si>
  <si>
    <t>138,1095</t>
  </si>
  <si>
    <t>103,4080</t>
  </si>
  <si>
    <t>Открытый Чемпионат ЮФО на призы СК Медведь по жиму штанги лежа, тяге становой, пауэрспорту, народному жиму, русскому жиму, военному жиму
ПРО становая тяга в софт экипировке
Сочи/Краснодарский край 3 - 4 марта 2018 г.</t>
  </si>
  <si>
    <t>Открытый Чемпионат ЮФО на призы СК Медведь по жиму штанги лежа, тяге становой, пауэрспорту, народному жиму, русскому жиму, военному жиму
ПРО жим лежа в софт экипировке3сл.
Сочи/Краснодарский край 3 - 4 марта 2018 г.</t>
  </si>
  <si>
    <t>ВЕСОВАЯ КАТЕГОРИЯ   140+</t>
  </si>
  <si>
    <t>Нечушкин Артем</t>
  </si>
  <si>
    <t>1. Нечушкин Артем</t>
  </si>
  <si>
    <t>Открытая (09.07.1999)/18</t>
  </si>
  <si>
    <t>156,00</t>
  </si>
  <si>
    <t>270,0</t>
  </si>
  <si>
    <t>0,0</t>
  </si>
  <si>
    <t>131,5170</t>
  </si>
  <si>
    <t>Открытый Чемпионат ЮФО на призы СК Медведь по жиму штанги лежа, тяге становой, пауэрспорту, народному жиму, русскому жиму, военному жиму
Профессионалы военный жим
Сочи/Краснодарский край 3 - 4 марта 2018 г.</t>
  </si>
  <si>
    <t>Жим мн. повт.</t>
  </si>
  <si>
    <t>Вес</t>
  </si>
  <si>
    <t>Повторы</t>
  </si>
  <si>
    <t>Тоннаж</t>
  </si>
  <si>
    <t>Открытый Чемпионат ЮФО на призы СК Медведь по жиму штанги лежа, тяге становой, пауэрспорту, народному жиму, русскому жиму, военному жиму
Любители жим лежа без экипировки
Сочи/Краснодарский край 3 - 4 марта 2018 г.</t>
  </si>
  <si>
    <t>Белозерова Татьяна</t>
  </si>
  <si>
    <t>1. Белозерова Татьяна</t>
  </si>
  <si>
    <t>Открытая (23.05.1981)/36</t>
  </si>
  <si>
    <t>76,80</t>
  </si>
  <si>
    <t>Торосьян Кирилл</t>
  </si>
  <si>
    <t>1. Торосьян Кирилл</t>
  </si>
  <si>
    <t>Юноши 14 - 15 (14.04.2002)/15</t>
  </si>
  <si>
    <t>66,80</t>
  </si>
  <si>
    <t>70,0</t>
  </si>
  <si>
    <t>ВЕСОВАЯ КАТЕГОРИЯ   75</t>
  </si>
  <si>
    <t>Брусницын Сергей</t>
  </si>
  <si>
    <t>1. Брусницын Сергей</t>
  </si>
  <si>
    <t>Открытая (20.03.1988)/29</t>
  </si>
  <si>
    <t>74,70</t>
  </si>
  <si>
    <t>107,5</t>
  </si>
  <si>
    <t>-. Мартиросян Владимир</t>
  </si>
  <si>
    <t>Открытая (14.05.1987)/30</t>
  </si>
  <si>
    <t>74,50</t>
  </si>
  <si>
    <t>137,5</t>
  </si>
  <si>
    <t>Пыжов Дмитрий</t>
  </si>
  <si>
    <t>1. Пыжов Дмитрий</t>
  </si>
  <si>
    <t>Открытая (01.08.1982)/35</t>
  </si>
  <si>
    <t>82,40</t>
  </si>
  <si>
    <t>Золотых Дмитрий</t>
  </si>
  <si>
    <t>2. Золотых Дмитрий</t>
  </si>
  <si>
    <t>Открытая (03.11.1990)/27</t>
  </si>
  <si>
    <t>80,10</t>
  </si>
  <si>
    <t>110,0</t>
  </si>
  <si>
    <t>Сидоров Матвей</t>
  </si>
  <si>
    <t>1. Сидоров Матвей</t>
  </si>
  <si>
    <t>Юноши 16 - 17 (17.04.2001)/16</t>
  </si>
  <si>
    <t>88,80</t>
  </si>
  <si>
    <t>135,0</t>
  </si>
  <si>
    <t>Лозовой Данил</t>
  </si>
  <si>
    <t>1. Лозовой Данил</t>
  </si>
  <si>
    <t>Открытая (06.09.1989)/28</t>
  </si>
  <si>
    <t>89,10</t>
  </si>
  <si>
    <t xml:space="preserve">Краснодар </t>
  </si>
  <si>
    <t>147,5</t>
  </si>
  <si>
    <t>155,0</t>
  </si>
  <si>
    <t>157,5</t>
  </si>
  <si>
    <t xml:space="preserve">нет </t>
  </si>
  <si>
    <t>Щербак Андрей</t>
  </si>
  <si>
    <t>2. Щербак Андрей</t>
  </si>
  <si>
    <t>Открытая (07.08.1987)/30</t>
  </si>
  <si>
    <t>88,90</t>
  </si>
  <si>
    <t>Сафонов Александр</t>
  </si>
  <si>
    <t>1. Сафонов Александр</t>
  </si>
  <si>
    <t>Мастера 40 - 44 (18.02.1976)/42</t>
  </si>
  <si>
    <t>90,00</t>
  </si>
  <si>
    <t>Перов Юрий</t>
  </si>
  <si>
    <t>1. Перов Юрий</t>
  </si>
  <si>
    <t>Мастера 45 - 49 (04.01.1973)/45</t>
  </si>
  <si>
    <t>86,60</t>
  </si>
  <si>
    <t>165,0</t>
  </si>
  <si>
    <t>Клименко Сергей</t>
  </si>
  <si>
    <t>1. Клименко Сергей</t>
  </si>
  <si>
    <t>Открытая (01.09.1989)/28</t>
  </si>
  <si>
    <t>91,60</t>
  </si>
  <si>
    <t>180,0</t>
  </si>
  <si>
    <t>182,5</t>
  </si>
  <si>
    <t>ВЕСОВАЯ КАТЕГОРИЯ   110</t>
  </si>
  <si>
    <t>Агаджанян Армен</t>
  </si>
  <si>
    <t>1. Агаджанян Армен</t>
  </si>
  <si>
    <t>Юниоры 20 - 23 (01.10.1994)/23</t>
  </si>
  <si>
    <t>106,70</t>
  </si>
  <si>
    <t>167,5</t>
  </si>
  <si>
    <t>Волошин Дмитрий</t>
  </si>
  <si>
    <t>1. Волошин Дмитрий</t>
  </si>
  <si>
    <t>Открытая (11.11.1978)/39</t>
  </si>
  <si>
    <t>108,90</t>
  </si>
  <si>
    <t>190,0</t>
  </si>
  <si>
    <t>Галеев Руслан</t>
  </si>
  <si>
    <t>2. Галеев Руслан</t>
  </si>
  <si>
    <t>Открытая (15.09.1978)/39</t>
  </si>
  <si>
    <t>108,30</t>
  </si>
  <si>
    <t>Ерошкин Игорь</t>
  </si>
  <si>
    <t>1. Ерошкин Игорь</t>
  </si>
  <si>
    <t>Мастера 50 - 54 (14.12.1965)/52</t>
  </si>
  <si>
    <t>108,60</t>
  </si>
  <si>
    <t>145,0</t>
  </si>
  <si>
    <t>Мустафин Алексей</t>
  </si>
  <si>
    <t>1. Мустафин Алексей</t>
  </si>
  <si>
    <t>Открытая (20.05.1979)/38</t>
  </si>
  <si>
    <t>119,60</t>
  </si>
  <si>
    <t>Вагнер Игорь</t>
  </si>
  <si>
    <t>1. Вагнер Игорь</t>
  </si>
  <si>
    <t>Мастера 40 - 44 (14.10.1977)/40</t>
  </si>
  <si>
    <t>115,00</t>
  </si>
  <si>
    <t>39,0335</t>
  </si>
  <si>
    <t xml:space="preserve">Юноши </t>
  </si>
  <si>
    <t xml:space="preserve">Юноши 16 - 17 </t>
  </si>
  <si>
    <t>93,3538</t>
  </si>
  <si>
    <t xml:space="preserve">Юноши 14 - 15 </t>
  </si>
  <si>
    <t>51,8752</t>
  </si>
  <si>
    <t>90,6175</t>
  </si>
  <si>
    <t>105,7222</t>
  </si>
  <si>
    <t>105,3660</t>
  </si>
  <si>
    <t>102,1820</t>
  </si>
  <si>
    <t>100,2060</t>
  </si>
  <si>
    <t>91,2795</t>
  </si>
  <si>
    <t>80,7900</t>
  </si>
  <si>
    <t>79,6095</t>
  </si>
  <si>
    <t>72,7260</t>
  </si>
  <si>
    <t>75,0</t>
  </si>
  <si>
    <t>71,6595</t>
  </si>
  <si>
    <t xml:space="preserve">Мастера </t>
  </si>
  <si>
    <t xml:space="preserve">Мастера 45 - 49 </t>
  </si>
  <si>
    <t>109,9483</t>
  </si>
  <si>
    <t xml:space="preserve">Мастера 50 - 54 </t>
  </si>
  <si>
    <t>100,8560</t>
  </si>
  <si>
    <t xml:space="preserve">Мастера 40 - 44 </t>
  </si>
  <si>
    <t>98,3090</t>
  </si>
  <si>
    <t>91,5380</t>
  </si>
  <si>
    <t>Открытый Чемпионат ЮФО на призы СК Медведь по жиму штанги лежа, тяге становой, пауэрспорту, народному жиму, русскому жиму, военному жиму
Любители становая тяга без экипировки
Сочи/Краснодарский край 3 - 4 марта 2018 г.</t>
  </si>
  <si>
    <t>Григорьев Владимир</t>
  </si>
  <si>
    <t>1. Григорьев Владимир</t>
  </si>
  <si>
    <t>Открытая (14.05.1993)/24</t>
  </si>
  <si>
    <t>74,60</t>
  </si>
  <si>
    <t>205,0</t>
  </si>
  <si>
    <t>Красный Дмитрий</t>
  </si>
  <si>
    <t>1. Красный Дмитрий</t>
  </si>
  <si>
    <t>Открытая (26.05.1990)/27</t>
  </si>
  <si>
    <t>80,00</t>
  </si>
  <si>
    <t>217,5</t>
  </si>
  <si>
    <t>230,0</t>
  </si>
  <si>
    <t>Хачтрян Роман</t>
  </si>
  <si>
    <t>2. Хачтрян Роман</t>
  </si>
  <si>
    <t>Открытая (26.10.1988)/29</t>
  </si>
  <si>
    <t>79,80</t>
  </si>
  <si>
    <t>Зубов Денис</t>
  </si>
  <si>
    <t>1. Зубов Денис</t>
  </si>
  <si>
    <t>Открытая (02.04.1987)/30</t>
  </si>
  <si>
    <t>Мамедов Фуад</t>
  </si>
  <si>
    <t>2. Мамедов Фуад</t>
  </si>
  <si>
    <t>Открытая (02.01.1987)/31</t>
  </si>
  <si>
    <t>225,0</t>
  </si>
  <si>
    <t>Охотин Егор</t>
  </si>
  <si>
    <t>3. Охотин Егор</t>
  </si>
  <si>
    <t>Открытая (08.10.1990)/27</t>
  </si>
  <si>
    <t>87,70</t>
  </si>
  <si>
    <t>Абакаров Тимур</t>
  </si>
  <si>
    <t>4. Абакаров Тимур</t>
  </si>
  <si>
    <t>Открытая (13.09.1988)/29</t>
  </si>
  <si>
    <t>89,90</t>
  </si>
  <si>
    <t xml:space="preserve">Кизляр/Дагестан </t>
  </si>
  <si>
    <t>215,0</t>
  </si>
  <si>
    <t>Васильев Денис</t>
  </si>
  <si>
    <t>5. Васильев Денис</t>
  </si>
  <si>
    <t>Открытая (14.09.1990)/27</t>
  </si>
  <si>
    <t>85,30</t>
  </si>
  <si>
    <t>Петренко Дмитрий</t>
  </si>
  <si>
    <t>1. Петренко Дмитрий</t>
  </si>
  <si>
    <t>Юниоры 20 - 23 (01.11.1997)/20</t>
  </si>
  <si>
    <t>122,70</t>
  </si>
  <si>
    <t>Шишкин Родион</t>
  </si>
  <si>
    <t>1. Шишкин Родион</t>
  </si>
  <si>
    <t>Открытая (03.10.1985)/32</t>
  </si>
  <si>
    <t>116,10</t>
  </si>
  <si>
    <t>-. Мкртчян Акоп</t>
  </si>
  <si>
    <t>Открытая (23.03.1987)/30</t>
  </si>
  <si>
    <t>112,50</t>
  </si>
  <si>
    <t>121,4602</t>
  </si>
  <si>
    <t>153,3220</t>
  </si>
  <si>
    <t>138,3915</t>
  </si>
  <si>
    <t>137,6557</t>
  </si>
  <si>
    <t>136,7965</t>
  </si>
  <si>
    <t>133,8075</t>
  </si>
  <si>
    <t>131,7825</t>
  </si>
  <si>
    <t>115,3620</t>
  </si>
  <si>
    <t>115,0450</t>
  </si>
  <si>
    <t>114,1380</t>
  </si>
  <si>
    <t>Открытый Чемпионат ЮФО на призы СК Медведь по жиму штанги лежа, тяге становой, пауэрспорту, народному жиму, русскому жиму, военному жиму
Любители жим лежа в однослойной экипировке
Сочи/Краснодарский край 3 - 4 марта 2018 г.</t>
  </si>
  <si>
    <t>Открытый Чемпионат ЮФО на призы СК Медведь по жиму штанги лежа, тяге становой, пауэрспорту, народному жиму, русскому жиму, военному жиму
Любители военный жим
Сочи/Краснодарский край 3 - 4 марта 2018 г.</t>
  </si>
  <si>
    <t>Открытый Чемпионат ЮФО на призы СК Медведь по жиму штанги лежа, тяге становой, пауэрспорту, народному жиму, русскому жиму, военному жиму
Любители жим лежа в многослойной экипировке
Сочи/Краснодарский край 3 - 4 марта 2018 г.</t>
  </si>
  <si>
    <t>Открытый Чемпионат ЮФО на призы СК Медведь по жиму штанги лежа, тяге становой, пауэрспорту, народному жиму, русскому жиму, военному жиму
Любители становая тяга в однослойной экипировке
Сочи/Краснодарский край 3 - 4 марта 2018 г.</t>
  </si>
  <si>
    <t>Открытый Чемпионат ЮФО на призы СК Медведь по жиму штанги лежа, тяге становой, пауэрспорту, народному жиму, русскому жиму, военному жиму
Любители становая тяга в многослойной экипировке
Сочи/Краснодарский край 3 - 4 марта 2018 г.</t>
  </si>
  <si>
    <t>Открытый Чемпионат ЮФО на призы СК Медведь по жиму штанги лежа, тяге становой, пауэрспорту, народному жиму, русскому жиму, военному жиму
Любители жим лежа в софт экипировке
Сочи/Краснодарский край 3 - 4 марта 2018 г.</t>
  </si>
  <si>
    <t>Открытая (18.02.1976)/42</t>
  </si>
  <si>
    <t>137,5455</t>
  </si>
  <si>
    <t>138,7834</t>
  </si>
  <si>
    <t>Открытый Чемпионат ЮФО на призы СК Медведь по жиму штанги лежа, тяге становой, пауэрспорту, народному жиму, русскому жиму, военному жиму
Любители становая тяга в софт экипировке
Сочи/Краснодарский край 3 - 4 марта 2018 г.</t>
  </si>
  <si>
    <t>150</t>
  </si>
  <si>
    <t>160</t>
  </si>
  <si>
    <t>162,5</t>
  </si>
  <si>
    <t>175</t>
  </si>
  <si>
    <t>Открытый Чемпионат ЮФО на призы СК Медведь по русскому жиму
Любители 100 кг.
Сочи/Краснодарский край 3 - 4 марта 2018 г.</t>
  </si>
  <si>
    <t>ВЕСОВАЯ КАТЕГОРИЯ   All</t>
  </si>
  <si>
    <t>26,0</t>
  </si>
  <si>
    <t>2600,0</t>
  </si>
  <si>
    <t>1506,1800</t>
  </si>
  <si>
    <t>Открытый Чемпионат ЮФО на призы СК Медведь по русскому жиму
Любители 55 кг.
Сочи/Краснодарский край 3 - 4 марта 2018 г.</t>
  </si>
  <si>
    <t>66,0</t>
  </si>
  <si>
    <t>2. Васильев Денис</t>
  </si>
  <si>
    <t>Мастера 40 - 49 (18.02.1976)/42</t>
  </si>
  <si>
    <t>3630,0</t>
  </si>
  <si>
    <t>2124,6391</t>
  </si>
  <si>
    <t>3300,0</t>
  </si>
  <si>
    <t>1998,1499</t>
  </si>
  <si>
    <t xml:space="preserve">Мастера 40 - 49 </t>
  </si>
  <si>
    <t>2143,7609</t>
  </si>
  <si>
    <t>Открытый Чемпионат ЮФО на призы СК Медведь по русскому жиму
Любители 35 кг.
Сочи/Краснодарский край 3 - 4 марта 2018 г.</t>
  </si>
  <si>
    <t>35,0</t>
  </si>
  <si>
    <t>15,0</t>
  </si>
  <si>
    <t>525,0</t>
  </si>
  <si>
    <t>372,5925</t>
  </si>
  <si>
    <t>Открытый Чемпионат ЮФО на призы СК Медведь по народному жиму
Профессионалы народный жим (1 вес)
Сочи/Краснодарский край 3 - 4 марта 2018 г.</t>
  </si>
  <si>
    <t>НАП Н.Ж.</t>
  </si>
  <si>
    <t>1. Дугин Павел</t>
  </si>
  <si>
    <t>Мастера 40 - 44 (06.02.1978)/40</t>
  </si>
  <si>
    <t>65,60</t>
  </si>
  <si>
    <t>5,0</t>
  </si>
  <si>
    <t>1. Васильев Евгений</t>
  </si>
  <si>
    <t>Открытая (02.12.1980)/37</t>
  </si>
  <si>
    <t>76,90</t>
  </si>
  <si>
    <t>77,5</t>
  </si>
  <si>
    <t>25,0</t>
  </si>
  <si>
    <t xml:space="preserve">НАП Н.Ж. </t>
  </si>
  <si>
    <t>Васильев Евгений</t>
  </si>
  <si>
    <t>1937,5</t>
  </si>
  <si>
    <t>1572,0875</t>
  </si>
  <si>
    <t>Дугин Павел</t>
  </si>
  <si>
    <t>337,5</t>
  </si>
  <si>
    <t>288,1237</t>
  </si>
  <si>
    <t>Открытый Чемпионат ЮФО на призы СК Медведь по народному жиму
Любители народный жим (1 вес)
Сочи/Краснодарский край 3 - 4 марта 2018 г.</t>
  </si>
  <si>
    <t>87,5</t>
  </si>
  <si>
    <t>30,0</t>
  </si>
  <si>
    <t>92,5</t>
  </si>
  <si>
    <t>33,0</t>
  </si>
  <si>
    <t>3052,5</t>
  </si>
  <si>
    <t>2205,4313</t>
  </si>
  <si>
    <t>2625,0</t>
  </si>
  <si>
    <t>1946,9625</t>
  </si>
  <si>
    <t>Открытый Чемпионат ЮФО на призы СК Медведь по пауэрспорту
Любители
Сочи/Краснодарский край 3 - 4 марта 2018 г.</t>
  </si>
  <si>
    <t>Соб.
вес</t>
  </si>
  <si>
    <t>Армейский жим</t>
  </si>
  <si>
    <t>Подъем на бицес</t>
  </si>
  <si>
    <t>72,5</t>
  </si>
  <si>
    <t>65,0</t>
  </si>
  <si>
    <t>1. Поволоцкий Дмитрий</t>
  </si>
  <si>
    <t>Открытая (08.11.1987)/30</t>
  </si>
  <si>
    <t xml:space="preserve">Пятигорск/Ставропольский край </t>
  </si>
  <si>
    <t>80,0</t>
  </si>
  <si>
    <t>142,5</t>
  </si>
  <si>
    <t>95,0209</t>
  </si>
  <si>
    <t>Поволоцкий Дмитрий</t>
  </si>
  <si>
    <t>83,2580</t>
  </si>
</sst>
</file>

<file path=xl/styles.xml><?xml version="1.0" encoding="utf-8"?>
<styleSheet xmlns="http://schemas.openxmlformats.org/spreadsheetml/2006/main">
  <fonts count="16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sz val="8"/>
      <name val="Arial Cyr"/>
      <charset val="204"/>
    </font>
    <font>
      <sz val="24"/>
      <name val="Arial Cyr"/>
      <family val="2"/>
      <charset val="204"/>
    </font>
    <font>
      <sz val="11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3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left"/>
    </xf>
    <xf numFmtId="49" fontId="7" fillId="0" borderId="14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7" fillId="0" borderId="15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9" fillId="0" borderId="0" xfId="0" applyNumberFormat="1" applyFont="1" applyFill="1" applyBorder="1" applyAlignment="1">
      <alignment horizontal="left" indent="1"/>
    </xf>
    <xf numFmtId="49" fontId="9" fillId="0" borderId="0" xfId="0" applyNumberFormat="1" applyFont="1" applyFill="1" applyBorder="1" applyAlignment="1">
      <alignment horizontal="left"/>
    </xf>
    <xf numFmtId="49" fontId="3" fillId="0" borderId="1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left"/>
    </xf>
    <xf numFmtId="49" fontId="7" fillId="0" borderId="16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center"/>
    </xf>
    <xf numFmtId="49" fontId="0" fillId="0" borderId="13" xfId="0" applyNumberFormat="1" applyFill="1" applyBorder="1" applyAlignment="1">
      <alignment horizontal="left"/>
    </xf>
    <xf numFmtId="1" fontId="1" fillId="0" borderId="13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Alignment="1">
      <alignment horizontal="center"/>
    </xf>
    <xf numFmtId="1" fontId="0" fillId="0" borderId="13" xfId="0" applyNumberFormat="1" applyFont="1" applyFill="1" applyBorder="1" applyAlignment="1">
      <alignment horizontal="center"/>
    </xf>
    <xf numFmtId="1" fontId="0" fillId="0" borderId="14" xfId="0" applyNumberFormat="1" applyFont="1" applyFill="1" applyBorder="1" applyAlignment="1">
      <alignment horizontal="center"/>
    </xf>
    <xf numFmtId="1" fontId="0" fillId="0" borderId="16" xfId="0" applyNumberFormat="1" applyFont="1" applyFill="1" applyBorder="1" applyAlignment="1">
      <alignment horizontal="center"/>
    </xf>
    <xf numFmtId="1" fontId="0" fillId="0" borderId="15" xfId="0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/>
    </xf>
    <xf numFmtId="49" fontId="2" fillId="0" borderId="14" xfId="0" applyNumberFormat="1" applyFont="1" applyFill="1" applyBorder="1" applyAlignment="1">
      <alignment horizontal="left"/>
    </xf>
    <xf numFmtId="49" fontId="0" fillId="0" borderId="14" xfId="0" applyNumberFormat="1" applyFill="1" applyBorder="1" applyAlignment="1">
      <alignment horizontal="center"/>
    </xf>
    <xf numFmtId="49" fontId="0" fillId="0" borderId="14" xfId="0" applyNumberFormat="1" applyFill="1" applyBorder="1" applyAlignment="1">
      <alignment horizontal="left"/>
    </xf>
    <xf numFmtId="49" fontId="2" fillId="0" borderId="15" xfId="0" applyNumberFormat="1" applyFont="1" applyFill="1" applyBorder="1" applyAlignment="1">
      <alignment horizontal="left"/>
    </xf>
    <xf numFmtId="49" fontId="0" fillId="0" borderId="15" xfId="0" applyNumberFormat="1" applyFill="1" applyBorder="1" applyAlignment="1">
      <alignment horizontal="center"/>
    </xf>
    <xf numFmtId="49" fontId="0" fillId="0" borderId="15" xfId="0" applyNumberFormat="1" applyFill="1" applyBorder="1" applyAlignment="1">
      <alignment horizontal="left"/>
    </xf>
    <xf numFmtId="49" fontId="13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left"/>
    </xf>
    <xf numFmtId="49" fontId="15" fillId="0" borderId="0" xfId="0" applyNumberFormat="1" applyFont="1" applyFill="1" applyBorder="1" applyAlignment="1">
      <alignment horizontal="left" indent="1"/>
    </xf>
    <xf numFmtId="49" fontId="9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"/>
  <sheetViews>
    <sheetView workbookViewId="0">
      <selection sqref="A1:IV65536"/>
    </sheetView>
  </sheetViews>
  <sheetFormatPr defaultRowHeight="12.75"/>
  <cols>
    <col min="1" max="1" width="25.85546875" style="5" bestFit="1" customWidth="1"/>
    <col min="2" max="2" width="25.28515625" style="5" bestFit="1" customWidth="1"/>
    <col min="3" max="3" width="6.85546875" style="5" bestFit="1" customWidth="1"/>
    <col min="4" max="4" width="6.5703125" style="6" bestFit="1" customWidth="1"/>
    <col min="5" max="5" width="23.7109375" style="5" bestFit="1" customWidth="1"/>
    <col min="6" max="6" width="21.140625" style="5" bestFit="1" customWidth="1"/>
    <col min="7" max="7" width="5.5703125" style="4" bestFit="1" customWidth="1"/>
    <col min="8" max="8" width="7" style="4" customWidth="1"/>
    <col min="9" max="9" width="6.28515625" style="4" bestFit="1" customWidth="1"/>
    <col min="10" max="10" width="5.5703125" style="4" bestFit="1" customWidth="1"/>
    <col min="11" max="13" width="7" style="4" bestFit="1" customWidth="1"/>
    <col min="14" max="14" width="5.5703125" style="4" bestFit="1" customWidth="1"/>
    <col min="15" max="16" width="7" style="4" bestFit="1" customWidth="1"/>
    <col min="17" max="17" width="6.28515625" style="4" bestFit="1" customWidth="1"/>
    <col min="18" max="18" width="5.5703125" style="4" bestFit="1" customWidth="1"/>
    <col min="19" max="19" width="7.85546875" style="6" bestFit="1" customWidth="1"/>
    <col min="20" max="20" width="8.5703125" style="7" bestFit="1" customWidth="1"/>
    <col min="21" max="21" width="23" style="5" bestFit="1" customWidth="1"/>
    <col min="22" max="16384" width="9.140625" style="4"/>
  </cols>
  <sheetData>
    <row r="1" spans="1:21" s="3" customFormat="1" ht="15" customHeight="1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s="3" customFormat="1" ht="66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1" customFormat="1" ht="12.75" customHeight="1">
      <c r="A3" s="44" t="s">
        <v>0</v>
      </c>
      <c r="B3" s="46" t="s">
        <v>9</v>
      </c>
      <c r="C3" s="46" t="s">
        <v>12</v>
      </c>
      <c r="D3" s="34" t="s">
        <v>10</v>
      </c>
      <c r="E3" s="48" t="s">
        <v>7</v>
      </c>
      <c r="F3" s="48" t="s">
        <v>11</v>
      </c>
      <c r="G3" s="48" t="s">
        <v>1</v>
      </c>
      <c r="H3" s="48"/>
      <c r="I3" s="48"/>
      <c r="J3" s="48"/>
      <c r="K3" s="48" t="s">
        <v>2</v>
      </c>
      <c r="L3" s="48"/>
      <c r="M3" s="48"/>
      <c r="N3" s="48"/>
      <c r="O3" s="48" t="s">
        <v>3</v>
      </c>
      <c r="P3" s="48"/>
      <c r="Q3" s="48"/>
      <c r="R3" s="48"/>
      <c r="S3" s="34" t="s">
        <v>4</v>
      </c>
      <c r="T3" s="34" t="s">
        <v>6</v>
      </c>
      <c r="U3" s="36" t="s">
        <v>5</v>
      </c>
    </row>
    <row r="4" spans="1:21" s="1" customFormat="1" ht="21" customHeight="1" thickBot="1">
      <c r="A4" s="45"/>
      <c r="B4" s="47"/>
      <c r="C4" s="47"/>
      <c r="D4" s="35"/>
      <c r="E4" s="47"/>
      <c r="F4" s="47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35"/>
      <c r="T4" s="35"/>
      <c r="U4" s="37"/>
    </row>
  </sheetData>
  <mergeCells count="13">
    <mergeCell ref="G3:J3"/>
    <mergeCell ref="K3:N3"/>
    <mergeCell ref="O3:R3"/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</mergeCells>
  <phoneticPr fontId="1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81"/>
  <sheetViews>
    <sheetView tabSelected="1" workbookViewId="0">
      <selection activeCell="A3" sqref="A3:A4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9.710937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9" t="s">
        <v>158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3" customFormat="1" ht="62.1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9</v>
      </c>
      <c r="C3" s="46" t="s">
        <v>12</v>
      </c>
      <c r="D3" s="48" t="s">
        <v>14</v>
      </c>
      <c r="E3" s="48" t="s">
        <v>7</v>
      </c>
      <c r="F3" s="48" t="s">
        <v>11</v>
      </c>
      <c r="G3" s="48" t="s">
        <v>2</v>
      </c>
      <c r="H3" s="48"/>
      <c r="I3" s="48"/>
      <c r="J3" s="48"/>
      <c r="K3" s="48" t="s">
        <v>76</v>
      </c>
      <c r="L3" s="48" t="s">
        <v>6</v>
      </c>
      <c r="M3" s="36" t="s">
        <v>5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2">
        <v>1</v>
      </c>
      <c r="H4" s="2">
        <v>2</v>
      </c>
      <c r="I4" s="2">
        <v>3</v>
      </c>
      <c r="J4" s="2" t="s">
        <v>8</v>
      </c>
      <c r="K4" s="47"/>
      <c r="L4" s="47"/>
      <c r="M4" s="37"/>
    </row>
    <row r="5" spans="1:13" ht="15">
      <c r="A5" s="50" t="s">
        <v>33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3">
      <c r="A6" s="8" t="s">
        <v>160</v>
      </c>
      <c r="B6" s="8" t="s">
        <v>161</v>
      </c>
      <c r="C6" s="8" t="s">
        <v>162</v>
      </c>
      <c r="D6" s="8" t="str">
        <f>"0,7097"</f>
        <v>0,7097</v>
      </c>
      <c r="E6" s="8" t="s">
        <v>20</v>
      </c>
      <c r="F6" s="8" t="s">
        <v>30</v>
      </c>
      <c r="G6" s="10" t="s">
        <v>31</v>
      </c>
      <c r="H6" s="9" t="s">
        <v>22</v>
      </c>
      <c r="I6" s="9" t="s">
        <v>22</v>
      </c>
      <c r="J6" s="9"/>
      <c r="K6" s="8" t="str">
        <f>"55,0"</f>
        <v>55,0</v>
      </c>
      <c r="L6" s="10" t="str">
        <f>"39,0335"</f>
        <v>39,0335</v>
      </c>
      <c r="M6" s="8" t="s">
        <v>32</v>
      </c>
    </row>
    <row r="8" spans="1:13" ht="15">
      <c r="A8" s="52" t="s">
        <v>25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3">
      <c r="A9" s="8" t="s">
        <v>164</v>
      </c>
      <c r="B9" s="8" t="s">
        <v>165</v>
      </c>
      <c r="C9" s="8" t="s">
        <v>166</v>
      </c>
      <c r="D9" s="8" t="str">
        <f>"0,7327"</f>
        <v>0,7327</v>
      </c>
      <c r="E9" s="8" t="s">
        <v>20</v>
      </c>
      <c r="F9" s="8" t="s">
        <v>30</v>
      </c>
      <c r="G9" s="10" t="s">
        <v>22</v>
      </c>
      <c r="H9" s="9" t="s">
        <v>167</v>
      </c>
      <c r="I9" s="9" t="s">
        <v>167</v>
      </c>
      <c r="J9" s="9"/>
      <c r="K9" s="8" t="str">
        <f>"60,0"</f>
        <v>60,0</v>
      </c>
      <c r="L9" s="10" t="str">
        <f>"51,8752"</f>
        <v>51,8752</v>
      </c>
      <c r="M9" s="8" t="s">
        <v>32</v>
      </c>
    </row>
    <row r="11" spans="1:13" ht="15">
      <c r="A11" s="52" t="s">
        <v>168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3">
      <c r="A12" s="12" t="s">
        <v>170</v>
      </c>
      <c r="B12" s="12" t="s">
        <v>171</v>
      </c>
      <c r="C12" s="12" t="s">
        <v>172</v>
      </c>
      <c r="D12" s="12" t="str">
        <f>"0,6666"</f>
        <v>0,6666</v>
      </c>
      <c r="E12" s="12" t="s">
        <v>20</v>
      </c>
      <c r="F12" s="12" t="s">
        <v>30</v>
      </c>
      <c r="G12" s="14" t="s">
        <v>71</v>
      </c>
      <c r="H12" s="14" t="s">
        <v>173</v>
      </c>
      <c r="I12" s="13" t="s">
        <v>78</v>
      </c>
      <c r="J12" s="13"/>
      <c r="K12" s="12" t="str">
        <f>"107,5"</f>
        <v>107,5</v>
      </c>
      <c r="L12" s="14" t="str">
        <f>"71,6595"</f>
        <v>71,6595</v>
      </c>
      <c r="M12" s="12" t="s">
        <v>32</v>
      </c>
    </row>
    <row r="13" spans="1:13">
      <c r="A13" s="15" t="s">
        <v>174</v>
      </c>
      <c r="B13" s="15" t="s">
        <v>175</v>
      </c>
      <c r="C13" s="15" t="s">
        <v>176</v>
      </c>
      <c r="D13" s="15" t="str">
        <f>"0,6680"</f>
        <v>0,6680</v>
      </c>
      <c r="E13" s="15" t="s">
        <v>20</v>
      </c>
      <c r="F13" s="15" t="s">
        <v>30</v>
      </c>
      <c r="G13" s="16" t="s">
        <v>78</v>
      </c>
      <c r="H13" s="16" t="s">
        <v>110</v>
      </c>
      <c r="I13" s="16" t="s">
        <v>177</v>
      </c>
      <c r="J13" s="16"/>
      <c r="K13" s="15" t="str">
        <f>"0,0"</f>
        <v>0,0</v>
      </c>
      <c r="L13" s="17" t="str">
        <f>"0,0000"</f>
        <v>0,0000</v>
      </c>
      <c r="M13" s="15" t="s">
        <v>32</v>
      </c>
    </row>
    <row r="15" spans="1:13" ht="15">
      <c r="A15" s="52" t="s">
        <v>33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</row>
    <row r="16" spans="1:13">
      <c r="A16" s="12" t="s">
        <v>179</v>
      </c>
      <c r="B16" s="12" t="s">
        <v>180</v>
      </c>
      <c r="C16" s="12" t="s">
        <v>181</v>
      </c>
      <c r="D16" s="12" t="str">
        <f>"0,6198"</f>
        <v>0,6198</v>
      </c>
      <c r="E16" s="12" t="s">
        <v>20</v>
      </c>
      <c r="F16" s="12" t="s">
        <v>30</v>
      </c>
      <c r="G16" s="14" t="s">
        <v>39</v>
      </c>
      <c r="H16" s="14" t="s">
        <v>46</v>
      </c>
      <c r="I16" s="13" t="s">
        <v>51</v>
      </c>
      <c r="J16" s="13"/>
      <c r="K16" s="12" t="str">
        <f>"170,0"</f>
        <v>170,0</v>
      </c>
      <c r="L16" s="14" t="str">
        <f>"105,3660"</f>
        <v>105,3660</v>
      </c>
      <c r="M16" s="12" t="s">
        <v>32</v>
      </c>
    </row>
    <row r="17" spans="1:13">
      <c r="A17" s="15" t="s">
        <v>183</v>
      </c>
      <c r="B17" s="15" t="s">
        <v>184</v>
      </c>
      <c r="C17" s="15" t="s">
        <v>185</v>
      </c>
      <c r="D17" s="15" t="str">
        <f>"0,6324"</f>
        <v>0,6324</v>
      </c>
      <c r="E17" s="15" t="s">
        <v>20</v>
      </c>
      <c r="F17" s="15" t="s">
        <v>30</v>
      </c>
      <c r="G17" s="17" t="s">
        <v>186</v>
      </c>
      <c r="H17" s="17" t="s">
        <v>85</v>
      </c>
      <c r="I17" s="16" t="s">
        <v>78</v>
      </c>
      <c r="J17" s="16"/>
      <c r="K17" s="15" t="str">
        <f>"115,0"</f>
        <v>115,0</v>
      </c>
      <c r="L17" s="17" t="str">
        <f>"72,7260"</f>
        <v>72,7260</v>
      </c>
      <c r="M17" s="15" t="s">
        <v>32</v>
      </c>
    </row>
    <row r="19" spans="1:13" ht="15">
      <c r="A19" s="52" t="s">
        <v>90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0" spans="1:13">
      <c r="A20" s="12" t="s">
        <v>188</v>
      </c>
      <c r="B20" s="12" t="s">
        <v>189</v>
      </c>
      <c r="C20" s="12" t="s">
        <v>190</v>
      </c>
      <c r="D20" s="12" t="str">
        <f>"0,5901"</f>
        <v>0,5901</v>
      </c>
      <c r="E20" s="12" t="s">
        <v>20</v>
      </c>
      <c r="F20" s="12" t="s">
        <v>30</v>
      </c>
      <c r="G20" s="14" t="s">
        <v>191</v>
      </c>
      <c r="H20" s="13" t="s">
        <v>86</v>
      </c>
      <c r="I20" s="14" t="s">
        <v>86</v>
      </c>
      <c r="J20" s="13"/>
      <c r="K20" s="12" t="str">
        <f>"140,0"</f>
        <v>140,0</v>
      </c>
      <c r="L20" s="14" t="str">
        <f>"93,3538"</f>
        <v>93,3538</v>
      </c>
      <c r="M20" s="12" t="s">
        <v>32</v>
      </c>
    </row>
    <row r="21" spans="1:13">
      <c r="A21" s="28" t="s">
        <v>193</v>
      </c>
      <c r="B21" s="28" t="s">
        <v>194</v>
      </c>
      <c r="C21" s="28" t="s">
        <v>195</v>
      </c>
      <c r="D21" s="28" t="str">
        <f>"0,5889"</f>
        <v>0,5889</v>
      </c>
      <c r="E21" s="28" t="s">
        <v>20</v>
      </c>
      <c r="F21" s="28" t="s">
        <v>196</v>
      </c>
      <c r="G21" s="30" t="s">
        <v>197</v>
      </c>
      <c r="H21" s="30" t="s">
        <v>198</v>
      </c>
      <c r="I21" s="29" t="s">
        <v>199</v>
      </c>
      <c r="J21" s="29"/>
      <c r="K21" s="28" t="str">
        <f>"155,0"</f>
        <v>155,0</v>
      </c>
      <c r="L21" s="30" t="str">
        <f>"91,2795"</f>
        <v>91,2795</v>
      </c>
      <c r="M21" s="28" t="s">
        <v>200</v>
      </c>
    </row>
    <row r="22" spans="1:13">
      <c r="A22" s="28" t="s">
        <v>202</v>
      </c>
      <c r="B22" s="28" t="s">
        <v>203</v>
      </c>
      <c r="C22" s="28" t="s">
        <v>204</v>
      </c>
      <c r="D22" s="28" t="str">
        <f>"0,5897"</f>
        <v>0,5897</v>
      </c>
      <c r="E22" s="28" t="s">
        <v>20</v>
      </c>
      <c r="F22" s="28" t="s">
        <v>30</v>
      </c>
      <c r="G22" s="30" t="s">
        <v>78</v>
      </c>
      <c r="H22" s="30" t="s">
        <v>191</v>
      </c>
      <c r="I22" s="29" t="s">
        <v>86</v>
      </c>
      <c r="J22" s="29"/>
      <c r="K22" s="28" t="str">
        <f>"135,0"</f>
        <v>135,0</v>
      </c>
      <c r="L22" s="30" t="str">
        <f>"79,6095"</f>
        <v>79,6095</v>
      </c>
      <c r="M22" s="28" t="s">
        <v>32</v>
      </c>
    </row>
    <row r="23" spans="1:13">
      <c r="A23" s="28" t="s">
        <v>206</v>
      </c>
      <c r="B23" s="28" t="s">
        <v>207</v>
      </c>
      <c r="C23" s="28" t="s">
        <v>208</v>
      </c>
      <c r="D23" s="28" t="str">
        <f>"0,5853"</f>
        <v>0,5853</v>
      </c>
      <c r="E23" s="28" t="s">
        <v>20</v>
      </c>
      <c r="F23" s="28" t="s">
        <v>30</v>
      </c>
      <c r="G23" s="30" t="s">
        <v>80</v>
      </c>
      <c r="H23" s="30" t="s">
        <v>86</v>
      </c>
      <c r="I23" s="30" t="s">
        <v>198</v>
      </c>
      <c r="J23" s="29"/>
      <c r="K23" s="28" t="str">
        <f>"155,0"</f>
        <v>155,0</v>
      </c>
      <c r="L23" s="30" t="str">
        <f>"91,5380"</f>
        <v>91,5380</v>
      </c>
      <c r="M23" s="28" t="s">
        <v>32</v>
      </c>
    </row>
    <row r="24" spans="1:13">
      <c r="A24" s="15" t="s">
        <v>210</v>
      </c>
      <c r="B24" s="15" t="s">
        <v>211</v>
      </c>
      <c r="C24" s="15" t="s">
        <v>212</v>
      </c>
      <c r="D24" s="15" t="str">
        <f>"0,5995"</f>
        <v>0,5995</v>
      </c>
      <c r="E24" s="15" t="s">
        <v>20</v>
      </c>
      <c r="F24" s="15" t="s">
        <v>137</v>
      </c>
      <c r="G24" s="17" t="s">
        <v>213</v>
      </c>
      <c r="H24" s="17" t="s">
        <v>46</v>
      </c>
      <c r="I24" s="17" t="s">
        <v>40</v>
      </c>
      <c r="J24" s="16"/>
      <c r="K24" s="15" t="str">
        <f>"175,0"</f>
        <v>175,0</v>
      </c>
      <c r="L24" s="17" t="str">
        <f>"109,9483"</f>
        <v>109,9483</v>
      </c>
      <c r="M24" s="15" t="s">
        <v>32</v>
      </c>
    </row>
    <row r="26" spans="1:13" ht="15">
      <c r="A26" s="52" t="s">
        <v>41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</row>
    <row r="27" spans="1:13">
      <c r="A27" s="8" t="s">
        <v>215</v>
      </c>
      <c r="B27" s="8" t="s">
        <v>216</v>
      </c>
      <c r="C27" s="8" t="s">
        <v>217</v>
      </c>
      <c r="D27" s="8" t="str">
        <f>"0,5793"</f>
        <v>0,5793</v>
      </c>
      <c r="E27" s="8" t="s">
        <v>20</v>
      </c>
      <c r="F27" s="8" t="s">
        <v>137</v>
      </c>
      <c r="G27" s="10" t="s">
        <v>40</v>
      </c>
      <c r="H27" s="10" t="s">
        <v>218</v>
      </c>
      <c r="I27" s="10" t="s">
        <v>219</v>
      </c>
      <c r="J27" s="9"/>
      <c r="K27" s="8" t="str">
        <f>"182,5"</f>
        <v>182,5</v>
      </c>
      <c r="L27" s="10" t="str">
        <f>"105,7222"</f>
        <v>105,7222</v>
      </c>
      <c r="M27" s="8" t="s">
        <v>32</v>
      </c>
    </row>
    <row r="29" spans="1:13" ht="15">
      <c r="A29" s="52" t="s">
        <v>220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</row>
    <row r="30" spans="1:13">
      <c r="A30" s="12" t="s">
        <v>222</v>
      </c>
      <c r="B30" s="12" t="s">
        <v>223</v>
      </c>
      <c r="C30" s="12" t="s">
        <v>224</v>
      </c>
      <c r="D30" s="12" t="str">
        <f>"0,5410"</f>
        <v>0,5410</v>
      </c>
      <c r="E30" s="12" t="s">
        <v>20</v>
      </c>
      <c r="F30" s="12" t="s">
        <v>30</v>
      </c>
      <c r="G30" s="14" t="s">
        <v>197</v>
      </c>
      <c r="H30" s="14" t="s">
        <v>225</v>
      </c>
      <c r="I30" s="13"/>
      <c r="J30" s="13"/>
      <c r="K30" s="12" t="str">
        <f>"167,5"</f>
        <v>167,5</v>
      </c>
      <c r="L30" s="14" t="str">
        <f>"90,6175"</f>
        <v>90,6175</v>
      </c>
      <c r="M30" s="12" t="s">
        <v>32</v>
      </c>
    </row>
    <row r="31" spans="1:13">
      <c r="A31" s="28" t="s">
        <v>227</v>
      </c>
      <c r="B31" s="28" t="s">
        <v>228</v>
      </c>
      <c r="C31" s="28" t="s">
        <v>229</v>
      </c>
      <c r="D31" s="28" t="str">
        <f>"0,5378"</f>
        <v>0,5378</v>
      </c>
      <c r="E31" s="28" t="s">
        <v>20</v>
      </c>
      <c r="F31" s="28" t="s">
        <v>30</v>
      </c>
      <c r="G31" s="30" t="s">
        <v>218</v>
      </c>
      <c r="H31" s="29" t="s">
        <v>230</v>
      </c>
      <c r="I31" s="30" t="s">
        <v>230</v>
      </c>
      <c r="J31" s="29"/>
      <c r="K31" s="28" t="str">
        <f>"190,0"</f>
        <v>190,0</v>
      </c>
      <c r="L31" s="30" t="str">
        <f>"102,1820"</f>
        <v>102,1820</v>
      </c>
      <c r="M31" s="28" t="s">
        <v>32</v>
      </c>
    </row>
    <row r="32" spans="1:13">
      <c r="A32" s="28" t="s">
        <v>232</v>
      </c>
      <c r="B32" s="28" t="s">
        <v>233</v>
      </c>
      <c r="C32" s="28" t="s">
        <v>234</v>
      </c>
      <c r="D32" s="28" t="str">
        <f>"0,5386"</f>
        <v>0,5386</v>
      </c>
      <c r="E32" s="28" t="s">
        <v>20</v>
      </c>
      <c r="F32" s="28" t="s">
        <v>30</v>
      </c>
      <c r="G32" s="30" t="s">
        <v>86</v>
      </c>
      <c r="H32" s="30" t="s">
        <v>197</v>
      </c>
      <c r="I32" s="30" t="s">
        <v>38</v>
      </c>
      <c r="J32" s="29"/>
      <c r="K32" s="28" t="str">
        <f>"150,0"</f>
        <v>150,0</v>
      </c>
      <c r="L32" s="30" t="str">
        <f>"80,7900"</f>
        <v>80,7900</v>
      </c>
      <c r="M32" s="28" t="s">
        <v>32</v>
      </c>
    </row>
    <row r="33" spans="1:13">
      <c r="A33" s="15" t="s">
        <v>236</v>
      </c>
      <c r="B33" s="15" t="s">
        <v>237</v>
      </c>
      <c r="C33" s="15" t="s">
        <v>238</v>
      </c>
      <c r="D33" s="15" t="str">
        <f>"0,5382"</f>
        <v>0,5382</v>
      </c>
      <c r="E33" s="15" t="s">
        <v>20</v>
      </c>
      <c r="F33" s="15" t="s">
        <v>30</v>
      </c>
      <c r="G33" s="16" t="s">
        <v>239</v>
      </c>
      <c r="H33" s="17" t="s">
        <v>239</v>
      </c>
      <c r="I33" s="17" t="s">
        <v>198</v>
      </c>
      <c r="J33" s="16"/>
      <c r="K33" s="15" t="str">
        <f>"155,0"</f>
        <v>155,0</v>
      </c>
      <c r="L33" s="17" t="str">
        <f>"100,8560"</f>
        <v>100,8560</v>
      </c>
      <c r="M33" s="15" t="s">
        <v>32</v>
      </c>
    </row>
    <row r="35" spans="1:13" ht="15">
      <c r="A35" s="52" t="s">
        <v>98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</row>
    <row r="36" spans="1:13">
      <c r="A36" s="12" t="s">
        <v>241</v>
      </c>
      <c r="B36" s="12" t="s">
        <v>242</v>
      </c>
      <c r="C36" s="12" t="s">
        <v>243</v>
      </c>
      <c r="D36" s="12" t="str">
        <f>"0,5274"</f>
        <v>0,5274</v>
      </c>
      <c r="E36" s="12" t="s">
        <v>20</v>
      </c>
      <c r="F36" s="12" t="s">
        <v>30</v>
      </c>
      <c r="G36" s="14" t="s">
        <v>218</v>
      </c>
      <c r="H36" s="14" t="s">
        <v>230</v>
      </c>
      <c r="I36" s="13" t="s">
        <v>123</v>
      </c>
      <c r="J36" s="13"/>
      <c r="K36" s="12" t="str">
        <f>"190,0"</f>
        <v>190,0</v>
      </c>
      <c r="L36" s="14" t="str">
        <f>"100,2060"</f>
        <v>100,2060</v>
      </c>
      <c r="M36" s="12" t="s">
        <v>32</v>
      </c>
    </row>
    <row r="37" spans="1:13">
      <c r="A37" s="15" t="s">
        <v>245</v>
      </c>
      <c r="B37" s="15" t="s">
        <v>246</v>
      </c>
      <c r="C37" s="15" t="s">
        <v>247</v>
      </c>
      <c r="D37" s="15" t="str">
        <f>"0,5314"</f>
        <v>0,5314</v>
      </c>
      <c r="E37" s="15" t="s">
        <v>20</v>
      </c>
      <c r="F37" s="15" t="s">
        <v>30</v>
      </c>
      <c r="G37" s="17" t="s">
        <v>51</v>
      </c>
      <c r="H37" s="17" t="s">
        <v>138</v>
      </c>
      <c r="I37" s="16" t="s">
        <v>230</v>
      </c>
      <c r="J37" s="16"/>
      <c r="K37" s="15" t="str">
        <f>"185,0"</f>
        <v>185,0</v>
      </c>
      <c r="L37" s="17" t="str">
        <f>"98,3090"</f>
        <v>98,3090</v>
      </c>
      <c r="M37" s="15" t="s">
        <v>32</v>
      </c>
    </row>
    <row r="39" spans="1:13" ht="15">
      <c r="E39" s="18" t="s">
        <v>52</v>
      </c>
    </row>
    <row r="40" spans="1:13" ht="15">
      <c r="E40" s="18" t="s">
        <v>53</v>
      </c>
    </row>
    <row r="41" spans="1:13" ht="15">
      <c r="E41" s="18" t="s">
        <v>54</v>
      </c>
    </row>
    <row r="42" spans="1:13" ht="15">
      <c r="E42" s="18" t="s">
        <v>55</v>
      </c>
    </row>
    <row r="43" spans="1:13" ht="15">
      <c r="E43" s="18" t="s">
        <v>55</v>
      </c>
    </row>
    <row r="44" spans="1:13" ht="15">
      <c r="E44" s="18" t="s">
        <v>56</v>
      </c>
    </row>
    <row r="45" spans="1:13" ht="15">
      <c r="E45" s="18"/>
    </row>
    <row r="47" spans="1:13" ht="18">
      <c r="A47" s="19" t="s">
        <v>57</v>
      </c>
      <c r="B47" s="19"/>
    </row>
    <row r="48" spans="1:13" ht="15">
      <c r="A48" s="20" t="s">
        <v>58</v>
      </c>
      <c r="B48" s="20"/>
    </row>
    <row r="49" spans="1:5" ht="14.25">
      <c r="A49" s="22"/>
      <c r="B49" s="23" t="s">
        <v>59</v>
      </c>
    </row>
    <row r="50" spans="1:5" ht="15">
      <c r="A50" s="24" t="s">
        <v>60</v>
      </c>
      <c r="B50" s="24" t="s">
        <v>61</v>
      </c>
      <c r="C50" s="24" t="s">
        <v>62</v>
      </c>
      <c r="D50" s="24" t="s">
        <v>63</v>
      </c>
      <c r="E50" s="24" t="s">
        <v>64</v>
      </c>
    </row>
    <row r="51" spans="1:5">
      <c r="A51" s="21" t="s">
        <v>159</v>
      </c>
      <c r="B51" s="5" t="s">
        <v>59</v>
      </c>
      <c r="C51" s="5" t="s">
        <v>74</v>
      </c>
      <c r="D51" s="5" t="s">
        <v>31</v>
      </c>
      <c r="E51" s="25" t="s">
        <v>248</v>
      </c>
    </row>
    <row r="54" spans="1:5" ht="15">
      <c r="A54" s="20" t="s">
        <v>68</v>
      </c>
      <c r="B54" s="20"/>
    </row>
    <row r="55" spans="1:5" ht="14.25">
      <c r="A55" s="22"/>
      <c r="B55" s="23" t="s">
        <v>249</v>
      </c>
    </row>
    <row r="56" spans="1:5" ht="15">
      <c r="A56" s="24" t="s">
        <v>60</v>
      </c>
      <c r="B56" s="24" t="s">
        <v>61</v>
      </c>
      <c r="C56" s="24" t="s">
        <v>62</v>
      </c>
      <c r="D56" s="24" t="s">
        <v>63</v>
      </c>
      <c r="E56" s="24" t="s">
        <v>64</v>
      </c>
    </row>
    <row r="57" spans="1:5">
      <c r="A57" s="21" t="s">
        <v>187</v>
      </c>
      <c r="B57" s="5" t="s">
        <v>250</v>
      </c>
      <c r="C57" s="5" t="s">
        <v>108</v>
      </c>
      <c r="D57" s="5" t="s">
        <v>86</v>
      </c>
      <c r="E57" s="25" t="s">
        <v>251</v>
      </c>
    </row>
    <row r="58" spans="1:5">
      <c r="A58" s="21" t="s">
        <v>163</v>
      </c>
      <c r="B58" s="5" t="s">
        <v>252</v>
      </c>
      <c r="C58" s="5" t="s">
        <v>23</v>
      </c>
      <c r="D58" s="5" t="s">
        <v>22</v>
      </c>
      <c r="E58" s="25" t="s">
        <v>253</v>
      </c>
    </row>
    <row r="60" spans="1:5" ht="14.25">
      <c r="A60" s="22"/>
      <c r="B60" s="23" t="s">
        <v>69</v>
      </c>
    </row>
    <row r="61" spans="1:5" ht="15">
      <c r="A61" s="24" t="s">
        <v>60</v>
      </c>
      <c r="B61" s="24" t="s">
        <v>61</v>
      </c>
      <c r="C61" s="24" t="s">
        <v>62</v>
      </c>
      <c r="D61" s="24" t="s">
        <v>63</v>
      </c>
      <c r="E61" s="24" t="s">
        <v>64</v>
      </c>
    </row>
    <row r="62" spans="1:5">
      <c r="A62" s="21" t="s">
        <v>221</v>
      </c>
      <c r="B62" s="5" t="s">
        <v>70</v>
      </c>
      <c r="C62" s="5" t="s">
        <v>186</v>
      </c>
      <c r="D62" s="5" t="s">
        <v>225</v>
      </c>
      <c r="E62" s="25" t="s">
        <v>254</v>
      </c>
    </row>
    <row r="64" spans="1:5" ht="14.25">
      <c r="A64" s="22"/>
      <c r="B64" s="23" t="s">
        <v>59</v>
      </c>
    </row>
    <row r="65" spans="1:5" ht="15">
      <c r="A65" s="24" t="s">
        <v>60</v>
      </c>
      <c r="B65" s="24" t="s">
        <v>61</v>
      </c>
      <c r="C65" s="24" t="s">
        <v>62</v>
      </c>
      <c r="D65" s="24" t="s">
        <v>63</v>
      </c>
      <c r="E65" s="24" t="s">
        <v>64</v>
      </c>
    </row>
    <row r="66" spans="1:5">
      <c r="A66" s="21" t="s">
        <v>214</v>
      </c>
      <c r="B66" s="5" t="s">
        <v>59</v>
      </c>
      <c r="C66" s="5" t="s">
        <v>71</v>
      </c>
      <c r="D66" s="5" t="s">
        <v>219</v>
      </c>
      <c r="E66" s="25" t="s">
        <v>255</v>
      </c>
    </row>
    <row r="67" spans="1:5">
      <c r="A67" s="21" t="s">
        <v>178</v>
      </c>
      <c r="B67" s="5" t="s">
        <v>59</v>
      </c>
      <c r="C67" s="5" t="s">
        <v>74</v>
      </c>
      <c r="D67" s="5" t="s">
        <v>46</v>
      </c>
      <c r="E67" s="25" t="s">
        <v>256</v>
      </c>
    </row>
    <row r="68" spans="1:5">
      <c r="A68" s="21" t="s">
        <v>226</v>
      </c>
      <c r="B68" s="5" t="s">
        <v>59</v>
      </c>
      <c r="C68" s="5" t="s">
        <v>186</v>
      </c>
      <c r="D68" s="5" t="s">
        <v>230</v>
      </c>
      <c r="E68" s="25" t="s">
        <v>257</v>
      </c>
    </row>
    <row r="69" spans="1:5">
      <c r="A69" s="21" t="s">
        <v>240</v>
      </c>
      <c r="B69" s="5" t="s">
        <v>59</v>
      </c>
      <c r="C69" s="5" t="s">
        <v>110</v>
      </c>
      <c r="D69" s="5" t="s">
        <v>230</v>
      </c>
      <c r="E69" s="25" t="s">
        <v>258</v>
      </c>
    </row>
    <row r="70" spans="1:5">
      <c r="A70" s="21" t="s">
        <v>192</v>
      </c>
      <c r="B70" s="5" t="s">
        <v>59</v>
      </c>
      <c r="C70" s="5" t="s">
        <v>108</v>
      </c>
      <c r="D70" s="5" t="s">
        <v>198</v>
      </c>
      <c r="E70" s="25" t="s">
        <v>259</v>
      </c>
    </row>
    <row r="71" spans="1:5">
      <c r="A71" s="21" t="s">
        <v>231</v>
      </c>
      <c r="B71" s="5" t="s">
        <v>59</v>
      </c>
      <c r="C71" s="5" t="s">
        <v>186</v>
      </c>
      <c r="D71" s="5" t="s">
        <v>38</v>
      </c>
      <c r="E71" s="25" t="s">
        <v>260</v>
      </c>
    </row>
    <row r="72" spans="1:5">
      <c r="A72" s="21" t="s">
        <v>201</v>
      </c>
      <c r="B72" s="5" t="s">
        <v>59</v>
      </c>
      <c r="C72" s="5" t="s">
        <v>108</v>
      </c>
      <c r="D72" s="5" t="s">
        <v>191</v>
      </c>
      <c r="E72" s="25" t="s">
        <v>261</v>
      </c>
    </row>
    <row r="73" spans="1:5">
      <c r="A73" s="21" t="s">
        <v>182</v>
      </c>
      <c r="B73" s="5" t="s">
        <v>59</v>
      </c>
      <c r="C73" s="5" t="s">
        <v>74</v>
      </c>
      <c r="D73" s="5" t="s">
        <v>85</v>
      </c>
      <c r="E73" s="25" t="s">
        <v>262</v>
      </c>
    </row>
    <row r="74" spans="1:5">
      <c r="A74" s="21" t="s">
        <v>169</v>
      </c>
      <c r="B74" s="5" t="s">
        <v>59</v>
      </c>
      <c r="C74" s="5" t="s">
        <v>263</v>
      </c>
      <c r="D74" s="5" t="s">
        <v>173</v>
      </c>
      <c r="E74" s="25" t="s">
        <v>264</v>
      </c>
    </row>
    <row r="76" spans="1:5" ht="14.25">
      <c r="A76" s="22"/>
      <c r="B76" s="23" t="s">
        <v>265</v>
      </c>
    </row>
    <row r="77" spans="1:5" ht="15">
      <c r="A77" s="24" t="s">
        <v>60</v>
      </c>
      <c r="B77" s="24" t="s">
        <v>61</v>
      </c>
      <c r="C77" s="24" t="s">
        <v>62</v>
      </c>
      <c r="D77" s="24" t="s">
        <v>63</v>
      </c>
      <c r="E77" s="24" t="s">
        <v>64</v>
      </c>
    </row>
    <row r="78" spans="1:5">
      <c r="A78" s="21" t="s">
        <v>209</v>
      </c>
      <c r="B78" s="5" t="s">
        <v>266</v>
      </c>
      <c r="C78" s="5" t="s">
        <v>108</v>
      </c>
      <c r="D78" s="5" t="s">
        <v>40</v>
      </c>
      <c r="E78" s="25" t="s">
        <v>267</v>
      </c>
    </row>
    <row r="79" spans="1:5">
      <c r="A79" s="21" t="s">
        <v>235</v>
      </c>
      <c r="B79" s="5" t="s">
        <v>268</v>
      </c>
      <c r="C79" s="5" t="s">
        <v>186</v>
      </c>
      <c r="D79" s="5" t="s">
        <v>198</v>
      </c>
      <c r="E79" s="25" t="s">
        <v>269</v>
      </c>
    </row>
    <row r="80" spans="1:5">
      <c r="A80" s="21" t="s">
        <v>244</v>
      </c>
      <c r="B80" s="5" t="s">
        <v>270</v>
      </c>
      <c r="C80" s="5" t="s">
        <v>110</v>
      </c>
      <c r="D80" s="5" t="s">
        <v>138</v>
      </c>
      <c r="E80" s="25" t="s">
        <v>271</v>
      </c>
    </row>
    <row r="81" spans="1:5">
      <c r="A81" s="21" t="s">
        <v>205</v>
      </c>
      <c r="B81" s="5" t="s">
        <v>270</v>
      </c>
      <c r="C81" s="5" t="s">
        <v>108</v>
      </c>
      <c r="D81" s="5" t="s">
        <v>198</v>
      </c>
      <c r="E81" s="25" t="s">
        <v>272</v>
      </c>
    </row>
  </sheetData>
  <mergeCells count="19">
    <mergeCell ref="F3:F4"/>
    <mergeCell ref="G3:J3"/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A26:L26"/>
    <mergeCell ref="A29:L29"/>
    <mergeCell ref="A35:L35"/>
    <mergeCell ref="A8:L8"/>
    <mergeCell ref="A11:L11"/>
    <mergeCell ref="A15:L15"/>
    <mergeCell ref="A19:L19"/>
  </mergeCells>
  <phoneticPr fontId="1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7" width="2.140625" style="4" bestFit="1" customWidth="1"/>
    <col min="8" max="8" width="2.140625" style="27" bestFit="1" customWidth="1"/>
    <col min="9" max="9" width="7.85546875" style="5" bestFit="1" customWidth="1"/>
    <col min="10" max="10" width="6.42578125" style="4" bestFit="1" customWidth="1"/>
    <col min="11" max="11" width="8.85546875" style="5" bestFit="1" customWidth="1"/>
    <col min="12" max="16384" width="9.140625" style="4"/>
  </cols>
  <sheetData>
    <row r="1" spans="1:11" s="3" customFormat="1" ht="29.1" customHeight="1">
      <c r="A1" s="49" t="s">
        <v>153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3" customFormat="1" ht="62.1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>
      <c r="A3" s="44" t="s">
        <v>0</v>
      </c>
      <c r="B3" s="46" t="s">
        <v>9</v>
      </c>
      <c r="C3" s="46" t="s">
        <v>12</v>
      </c>
      <c r="D3" s="48"/>
      <c r="E3" s="48" t="s">
        <v>7</v>
      </c>
      <c r="F3" s="48" t="s">
        <v>11</v>
      </c>
      <c r="G3" s="48" t="s">
        <v>154</v>
      </c>
      <c r="H3" s="48"/>
      <c r="I3" s="48" t="s">
        <v>157</v>
      </c>
      <c r="J3" s="48" t="s">
        <v>6</v>
      </c>
      <c r="K3" s="36" t="s">
        <v>5</v>
      </c>
    </row>
    <row r="4" spans="1:11" s="1" customFormat="1" ht="21" customHeight="1" thickBot="1">
      <c r="A4" s="45"/>
      <c r="B4" s="47"/>
      <c r="C4" s="47"/>
      <c r="D4" s="47"/>
      <c r="E4" s="47"/>
      <c r="F4" s="47"/>
      <c r="G4" s="2" t="s">
        <v>155</v>
      </c>
      <c r="H4" s="26" t="s">
        <v>156</v>
      </c>
      <c r="I4" s="47"/>
      <c r="J4" s="47"/>
      <c r="K4" s="37"/>
    </row>
    <row r="6" spans="1:11" ht="15">
      <c r="E6" s="18" t="s">
        <v>52</v>
      </c>
    </row>
    <row r="7" spans="1:11" ht="15">
      <c r="E7" s="18" t="s">
        <v>53</v>
      </c>
    </row>
    <row r="8" spans="1:11" ht="15">
      <c r="E8" s="18" t="s">
        <v>54</v>
      </c>
    </row>
    <row r="9" spans="1:11" ht="15">
      <c r="E9" s="18" t="s">
        <v>55</v>
      </c>
    </row>
    <row r="10" spans="1:11" ht="15">
      <c r="E10" s="18" t="s">
        <v>55</v>
      </c>
    </row>
    <row r="11" spans="1:11" ht="15">
      <c r="E11" s="18" t="s">
        <v>56</v>
      </c>
    </row>
    <row r="12" spans="1:11" ht="15">
      <c r="E12" s="18"/>
    </row>
    <row r="14" spans="1:11" ht="18">
      <c r="A14" s="19" t="s">
        <v>57</v>
      </c>
      <c r="B14" s="19"/>
    </row>
  </sheetData>
  <mergeCells count="11">
    <mergeCell ref="G3:H3"/>
    <mergeCell ref="I3:I4"/>
    <mergeCell ref="J3:J4"/>
    <mergeCell ref="K3:K4"/>
    <mergeCell ref="A1:K2"/>
    <mergeCell ref="A3:A4"/>
    <mergeCell ref="B3:B4"/>
    <mergeCell ref="C3:C4"/>
    <mergeCell ref="D3:D4"/>
    <mergeCell ref="E3:E4"/>
    <mergeCell ref="F3:F4"/>
  </mergeCells>
  <phoneticPr fontId="1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9.710937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9" t="s">
        <v>144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3" customFormat="1" ht="62.1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9</v>
      </c>
      <c r="C3" s="46" t="s">
        <v>12</v>
      </c>
      <c r="D3" s="48" t="s">
        <v>14</v>
      </c>
      <c r="E3" s="48" t="s">
        <v>7</v>
      </c>
      <c r="F3" s="48" t="s">
        <v>11</v>
      </c>
      <c r="G3" s="48" t="s">
        <v>2</v>
      </c>
      <c r="H3" s="48"/>
      <c r="I3" s="48"/>
      <c r="J3" s="48"/>
      <c r="K3" s="48" t="s">
        <v>76</v>
      </c>
      <c r="L3" s="48" t="s">
        <v>6</v>
      </c>
      <c r="M3" s="36" t="s">
        <v>5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2">
        <v>1</v>
      </c>
      <c r="H4" s="2">
        <v>2</v>
      </c>
      <c r="I4" s="2">
        <v>3</v>
      </c>
      <c r="J4" s="2" t="s">
        <v>8</v>
      </c>
      <c r="K4" s="47"/>
      <c r="L4" s="47"/>
      <c r="M4" s="37"/>
    </row>
    <row r="5" spans="1:13" ht="15">
      <c r="A5" s="50" t="s">
        <v>145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3">
      <c r="A6" s="8" t="s">
        <v>147</v>
      </c>
      <c r="B6" s="8" t="s">
        <v>148</v>
      </c>
      <c r="C6" s="8" t="s">
        <v>149</v>
      </c>
      <c r="D6" s="8" t="str">
        <f>"0,4871"</f>
        <v>0,4871</v>
      </c>
      <c r="E6" s="8" t="s">
        <v>20</v>
      </c>
      <c r="F6" s="8" t="s">
        <v>137</v>
      </c>
      <c r="G6" s="9" t="s">
        <v>96</v>
      </c>
      <c r="H6" s="9" t="s">
        <v>150</v>
      </c>
      <c r="I6" s="10" t="s">
        <v>150</v>
      </c>
      <c r="J6" s="9"/>
      <c r="K6" s="8" t="str">
        <f>"270,0"</f>
        <v>270,0</v>
      </c>
      <c r="L6" s="10" t="str">
        <f>"131,5170"</f>
        <v>131,5170</v>
      </c>
      <c r="M6" s="8" t="s">
        <v>32</v>
      </c>
    </row>
    <row r="8" spans="1:13" ht="15">
      <c r="E8" s="18" t="s">
        <v>52</v>
      </c>
    </row>
    <row r="9" spans="1:13" ht="15">
      <c r="E9" s="18" t="s">
        <v>53</v>
      </c>
    </row>
    <row r="10" spans="1:13" ht="15">
      <c r="E10" s="18" t="s">
        <v>54</v>
      </c>
    </row>
    <row r="11" spans="1:13" ht="15">
      <c r="E11" s="18" t="s">
        <v>55</v>
      </c>
    </row>
    <row r="12" spans="1:13" ht="15">
      <c r="E12" s="18" t="s">
        <v>55</v>
      </c>
    </row>
    <row r="13" spans="1:13" ht="15">
      <c r="E13" s="18" t="s">
        <v>56</v>
      </c>
    </row>
    <row r="14" spans="1:13" ht="15">
      <c r="E14" s="18"/>
    </row>
    <row r="16" spans="1:13" ht="18">
      <c r="A16" s="19" t="s">
        <v>57</v>
      </c>
      <c r="B16" s="19"/>
    </row>
    <row r="17" spans="1:5" ht="15">
      <c r="A17" s="20" t="s">
        <v>68</v>
      </c>
      <c r="B17" s="20"/>
    </row>
    <row r="18" spans="1:5" ht="14.25">
      <c r="A18" s="22"/>
      <c r="B18" s="23" t="s">
        <v>59</v>
      </c>
    </row>
    <row r="19" spans="1:5" ht="15">
      <c r="A19" s="24" t="s">
        <v>60</v>
      </c>
      <c r="B19" s="24" t="s">
        <v>61</v>
      </c>
      <c r="C19" s="24" t="s">
        <v>62</v>
      </c>
      <c r="D19" s="24" t="s">
        <v>63</v>
      </c>
      <c r="E19" s="24" t="s">
        <v>64</v>
      </c>
    </row>
    <row r="20" spans="1:5">
      <c r="A20" s="21" t="s">
        <v>146</v>
      </c>
      <c r="B20" s="5" t="s">
        <v>59</v>
      </c>
      <c r="C20" s="5" t="s">
        <v>151</v>
      </c>
      <c r="D20" s="5" t="s">
        <v>150</v>
      </c>
      <c r="E20" s="25" t="s">
        <v>152</v>
      </c>
    </row>
  </sheetData>
  <mergeCells count="12">
    <mergeCell ref="F3:F4"/>
    <mergeCell ref="G3:J3"/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</mergeCells>
  <phoneticPr fontId="1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9" t="s">
        <v>143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3" customFormat="1" ht="62.1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9</v>
      </c>
      <c r="C3" s="46" t="s">
        <v>12</v>
      </c>
      <c r="D3" s="48"/>
      <c r="E3" s="48" t="s">
        <v>7</v>
      </c>
      <c r="F3" s="48" t="s">
        <v>11</v>
      </c>
      <c r="G3" s="48" t="s">
        <v>3</v>
      </c>
      <c r="H3" s="48"/>
      <c r="I3" s="48"/>
      <c r="J3" s="48"/>
      <c r="K3" s="48" t="s">
        <v>76</v>
      </c>
      <c r="L3" s="48" t="s">
        <v>6</v>
      </c>
      <c r="M3" s="36" t="s">
        <v>5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2">
        <v>1</v>
      </c>
      <c r="H4" s="2">
        <v>2</v>
      </c>
      <c r="I4" s="2">
        <v>3</v>
      </c>
      <c r="J4" s="2" t="s">
        <v>8</v>
      </c>
      <c r="K4" s="47"/>
      <c r="L4" s="47"/>
      <c r="M4" s="37"/>
    </row>
    <row r="6" spans="1:13" ht="15">
      <c r="E6" s="18" t="s">
        <v>52</v>
      </c>
    </row>
    <row r="7" spans="1:13" ht="15">
      <c r="E7" s="18" t="s">
        <v>53</v>
      </c>
    </row>
    <row r="8" spans="1:13" ht="15">
      <c r="E8" s="18" t="s">
        <v>54</v>
      </c>
    </row>
    <row r="9" spans="1:13" ht="15">
      <c r="E9" s="18" t="s">
        <v>55</v>
      </c>
    </row>
    <row r="10" spans="1:13" ht="15">
      <c r="E10" s="18" t="s">
        <v>55</v>
      </c>
    </row>
    <row r="11" spans="1:13" ht="15">
      <c r="E11" s="18" t="s">
        <v>56</v>
      </c>
    </row>
    <row r="12" spans="1:13" ht="15">
      <c r="E12" s="18"/>
    </row>
    <row r="14" spans="1:13" ht="18">
      <c r="A14" s="19" t="s">
        <v>57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10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9.710937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27.5703125" style="5" bestFit="1" customWidth="1"/>
    <col min="14" max="16384" width="9.140625" style="4"/>
  </cols>
  <sheetData>
    <row r="1" spans="1:13" s="3" customFormat="1" ht="29.1" customHeight="1">
      <c r="A1" s="49" t="s">
        <v>116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3" customFormat="1" ht="62.1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9</v>
      </c>
      <c r="C3" s="46" t="s">
        <v>12</v>
      </c>
      <c r="D3" s="48" t="s">
        <v>14</v>
      </c>
      <c r="E3" s="48" t="s">
        <v>7</v>
      </c>
      <c r="F3" s="48" t="s">
        <v>11</v>
      </c>
      <c r="G3" s="48" t="s">
        <v>2</v>
      </c>
      <c r="H3" s="48"/>
      <c r="I3" s="48"/>
      <c r="J3" s="48"/>
      <c r="K3" s="48" t="s">
        <v>76</v>
      </c>
      <c r="L3" s="48" t="s">
        <v>6</v>
      </c>
      <c r="M3" s="36" t="s">
        <v>5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2">
        <v>1</v>
      </c>
      <c r="H4" s="2">
        <v>2</v>
      </c>
      <c r="I4" s="2">
        <v>3</v>
      </c>
      <c r="J4" s="2" t="s">
        <v>8</v>
      </c>
      <c r="K4" s="47"/>
      <c r="L4" s="47"/>
      <c r="M4" s="37"/>
    </row>
    <row r="5" spans="1:13" ht="15">
      <c r="A5" s="50" t="s">
        <v>90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3">
      <c r="A6" s="8" t="s">
        <v>118</v>
      </c>
      <c r="B6" s="8" t="s">
        <v>119</v>
      </c>
      <c r="C6" s="8" t="s">
        <v>120</v>
      </c>
      <c r="D6" s="8" t="str">
        <f>"0,5877"</f>
        <v>0,5877</v>
      </c>
      <c r="E6" s="8" t="s">
        <v>121</v>
      </c>
      <c r="F6" s="8" t="s">
        <v>122</v>
      </c>
      <c r="G6" s="10" t="s">
        <v>123</v>
      </c>
      <c r="H6" s="10" t="s">
        <v>124</v>
      </c>
      <c r="I6" s="10" t="s">
        <v>125</v>
      </c>
      <c r="J6" s="9"/>
      <c r="K6" s="8" t="str">
        <f>"235,0"</f>
        <v>235,0</v>
      </c>
      <c r="L6" s="10" t="str">
        <f>"138,1095"</f>
        <v>138,1095</v>
      </c>
      <c r="M6" s="8" t="s">
        <v>126</v>
      </c>
    </row>
    <row r="8" spans="1:13" ht="15">
      <c r="A8" s="52" t="s">
        <v>98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3">
      <c r="A9" s="8" t="s">
        <v>128</v>
      </c>
      <c r="B9" s="8" t="s">
        <v>129</v>
      </c>
      <c r="C9" s="8" t="s">
        <v>130</v>
      </c>
      <c r="D9" s="8" t="str">
        <f>"0,5339"</f>
        <v>0,5339</v>
      </c>
      <c r="E9" s="8" t="s">
        <v>131</v>
      </c>
      <c r="F9" s="8" t="s">
        <v>30</v>
      </c>
      <c r="G9" s="9" t="s">
        <v>96</v>
      </c>
      <c r="H9" s="9" t="s">
        <v>96</v>
      </c>
      <c r="I9" s="10" t="s">
        <v>96</v>
      </c>
      <c r="J9" s="9"/>
      <c r="K9" s="8" t="str">
        <f>"260,0"</f>
        <v>260,0</v>
      </c>
      <c r="L9" s="10" t="str">
        <f>"138,8140"</f>
        <v>138,8140</v>
      </c>
      <c r="M9" s="8" t="s">
        <v>32</v>
      </c>
    </row>
    <row r="11" spans="1:13" ht="15">
      <c r="A11" s="52" t="s">
        <v>132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3">
      <c r="A12" s="8" t="s">
        <v>134</v>
      </c>
      <c r="B12" s="8" t="s">
        <v>135</v>
      </c>
      <c r="C12" s="8" t="s">
        <v>136</v>
      </c>
      <c r="D12" s="8" t="str">
        <f>"0,5170"</f>
        <v>0,5170</v>
      </c>
      <c r="E12" s="8" t="s">
        <v>20</v>
      </c>
      <c r="F12" s="8" t="s">
        <v>137</v>
      </c>
      <c r="G12" s="10" t="s">
        <v>138</v>
      </c>
      <c r="H12" s="10" t="s">
        <v>123</v>
      </c>
      <c r="I12" s="9" t="s">
        <v>139</v>
      </c>
      <c r="J12" s="9"/>
      <c r="K12" s="8" t="str">
        <f>"200,0"</f>
        <v>200,0</v>
      </c>
      <c r="L12" s="10" t="str">
        <f>"103,4080"</f>
        <v>103,4080</v>
      </c>
      <c r="M12" s="8" t="s">
        <v>32</v>
      </c>
    </row>
    <row r="14" spans="1:13" ht="15">
      <c r="E14" s="18" t="s">
        <v>52</v>
      </c>
    </row>
    <row r="15" spans="1:13" ht="15">
      <c r="E15" s="18" t="s">
        <v>53</v>
      </c>
    </row>
    <row r="16" spans="1:13" ht="15">
      <c r="E16" s="18" t="s">
        <v>54</v>
      </c>
    </row>
    <row r="17" spans="1:5" ht="15">
      <c r="E17" s="18" t="s">
        <v>55</v>
      </c>
    </row>
    <row r="18" spans="1:5" ht="15">
      <c r="E18" s="18" t="s">
        <v>55</v>
      </c>
    </row>
    <row r="19" spans="1:5" ht="15">
      <c r="E19" s="18" t="s">
        <v>56</v>
      </c>
    </row>
    <row r="20" spans="1:5" ht="15">
      <c r="E20" s="18"/>
    </row>
    <row r="22" spans="1:5" ht="18">
      <c r="A22" s="19" t="s">
        <v>57</v>
      </c>
      <c r="B22" s="19"/>
    </row>
    <row r="23" spans="1:5" ht="15">
      <c r="A23" s="20" t="s">
        <v>68</v>
      </c>
      <c r="B23" s="20"/>
    </row>
    <row r="24" spans="1:5" ht="14.25">
      <c r="A24" s="22"/>
      <c r="B24" s="23" t="s">
        <v>59</v>
      </c>
    </row>
    <row r="25" spans="1:5" ht="15">
      <c r="A25" s="24" t="s">
        <v>60</v>
      </c>
      <c r="B25" s="24" t="s">
        <v>61</v>
      </c>
      <c r="C25" s="24" t="s">
        <v>62</v>
      </c>
      <c r="D25" s="24" t="s">
        <v>63</v>
      </c>
      <c r="E25" s="24" t="s">
        <v>64</v>
      </c>
    </row>
    <row r="26" spans="1:5">
      <c r="A26" s="21" t="s">
        <v>127</v>
      </c>
      <c r="B26" s="5" t="s">
        <v>59</v>
      </c>
      <c r="C26" s="5" t="s">
        <v>110</v>
      </c>
      <c r="D26" s="5" t="s">
        <v>96</v>
      </c>
      <c r="E26" s="25" t="s">
        <v>140</v>
      </c>
    </row>
    <row r="27" spans="1:5">
      <c r="A27" s="21" t="s">
        <v>117</v>
      </c>
      <c r="B27" s="5" t="s">
        <v>59</v>
      </c>
      <c r="C27" s="5" t="s">
        <v>108</v>
      </c>
      <c r="D27" s="5" t="s">
        <v>125</v>
      </c>
      <c r="E27" s="25" t="s">
        <v>141</v>
      </c>
    </row>
    <row r="28" spans="1:5">
      <c r="A28" s="21" t="s">
        <v>133</v>
      </c>
      <c r="B28" s="5" t="s">
        <v>59</v>
      </c>
      <c r="C28" s="5" t="s">
        <v>86</v>
      </c>
      <c r="D28" s="5" t="s">
        <v>123</v>
      </c>
      <c r="E28" s="25" t="s">
        <v>142</v>
      </c>
    </row>
  </sheetData>
  <mergeCells count="14">
    <mergeCell ref="A1:M2"/>
    <mergeCell ref="A3:A4"/>
    <mergeCell ref="B3:B4"/>
    <mergeCell ref="C3:C4"/>
    <mergeCell ref="D3:D4"/>
    <mergeCell ref="E3:E4"/>
    <mergeCell ref="F3:F4"/>
    <mergeCell ref="G3:J3"/>
    <mergeCell ref="A8:L8"/>
    <mergeCell ref="A11:L11"/>
    <mergeCell ref="K3:K4"/>
    <mergeCell ref="L3:L4"/>
    <mergeCell ref="M3:M4"/>
    <mergeCell ref="A5:L5"/>
  </mergeCells>
  <phoneticPr fontId="10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9" t="s">
        <v>115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3" customFormat="1" ht="62.1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9</v>
      </c>
      <c r="C3" s="46" t="s">
        <v>12</v>
      </c>
      <c r="D3" s="48"/>
      <c r="E3" s="48" t="s">
        <v>7</v>
      </c>
      <c r="F3" s="48" t="s">
        <v>11</v>
      </c>
      <c r="G3" s="48" t="s">
        <v>3</v>
      </c>
      <c r="H3" s="48"/>
      <c r="I3" s="48"/>
      <c r="J3" s="48"/>
      <c r="K3" s="48" t="s">
        <v>76</v>
      </c>
      <c r="L3" s="48" t="s">
        <v>6</v>
      </c>
      <c r="M3" s="36" t="s">
        <v>5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2">
        <v>1</v>
      </c>
      <c r="H4" s="2">
        <v>2</v>
      </c>
      <c r="I4" s="2">
        <v>3</v>
      </c>
      <c r="J4" s="2" t="s">
        <v>8</v>
      </c>
      <c r="K4" s="47"/>
      <c r="L4" s="47"/>
      <c r="M4" s="37"/>
    </row>
    <row r="6" spans="1:13" ht="15">
      <c r="E6" s="18" t="s">
        <v>52</v>
      </c>
    </row>
    <row r="7" spans="1:13" ht="15">
      <c r="E7" s="18" t="s">
        <v>53</v>
      </c>
    </row>
    <row r="8" spans="1:13" ht="15">
      <c r="E8" s="18" t="s">
        <v>54</v>
      </c>
    </row>
    <row r="9" spans="1:13" ht="15">
      <c r="E9" s="18" t="s">
        <v>55</v>
      </c>
    </row>
    <row r="10" spans="1:13" ht="15">
      <c r="E10" s="18" t="s">
        <v>55</v>
      </c>
    </row>
    <row r="11" spans="1:13" ht="15">
      <c r="E11" s="18" t="s">
        <v>56</v>
      </c>
    </row>
    <row r="12" spans="1:13" ht="15">
      <c r="E12" s="18"/>
    </row>
    <row r="14" spans="1:13" ht="18">
      <c r="A14" s="19" t="s">
        <v>57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10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9" t="s">
        <v>114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3" customFormat="1" ht="62.1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9</v>
      </c>
      <c r="C3" s="46" t="s">
        <v>12</v>
      </c>
      <c r="D3" s="48"/>
      <c r="E3" s="48" t="s">
        <v>7</v>
      </c>
      <c r="F3" s="48" t="s">
        <v>11</v>
      </c>
      <c r="G3" s="48" t="s">
        <v>3</v>
      </c>
      <c r="H3" s="48"/>
      <c r="I3" s="48"/>
      <c r="J3" s="48"/>
      <c r="K3" s="48" t="s">
        <v>76</v>
      </c>
      <c r="L3" s="48" t="s">
        <v>6</v>
      </c>
      <c r="M3" s="36" t="s">
        <v>5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2">
        <v>1</v>
      </c>
      <c r="H4" s="2">
        <v>2</v>
      </c>
      <c r="I4" s="2">
        <v>3</v>
      </c>
      <c r="J4" s="2" t="s">
        <v>8</v>
      </c>
      <c r="K4" s="47"/>
      <c r="L4" s="47"/>
      <c r="M4" s="37"/>
    </row>
    <row r="6" spans="1:13" ht="15">
      <c r="E6" s="18" t="s">
        <v>52</v>
      </c>
    </row>
    <row r="7" spans="1:13" ht="15">
      <c r="E7" s="18" t="s">
        <v>53</v>
      </c>
    </row>
    <row r="8" spans="1:13" ht="15">
      <c r="E8" s="18" t="s">
        <v>54</v>
      </c>
    </row>
    <row r="9" spans="1:13" ht="15">
      <c r="E9" s="18" t="s">
        <v>55</v>
      </c>
    </row>
    <row r="10" spans="1:13" ht="15">
      <c r="E10" s="18" t="s">
        <v>55</v>
      </c>
    </row>
    <row r="11" spans="1:13" ht="15">
      <c r="E11" s="18" t="s">
        <v>56</v>
      </c>
    </row>
    <row r="12" spans="1:13" ht="15">
      <c r="E12" s="18"/>
    </row>
    <row r="14" spans="1:13" ht="18">
      <c r="A14" s="19" t="s">
        <v>57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10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9" t="s">
        <v>113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3" customFormat="1" ht="62.1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9</v>
      </c>
      <c r="C3" s="46" t="s">
        <v>12</v>
      </c>
      <c r="D3" s="48"/>
      <c r="E3" s="48" t="s">
        <v>7</v>
      </c>
      <c r="F3" s="48" t="s">
        <v>11</v>
      </c>
      <c r="G3" s="48" t="s">
        <v>2</v>
      </c>
      <c r="H3" s="48"/>
      <c r="I3" s="48"/>
      <c r="J3" s="48"/>
      <c r="K3" s="48" t="s">
        <v>76</v>
      </c>
      <c r="L3" s="48" t="s">
        <v>6</v>
      </c>
      <c r="M3" s="36" t="s">
        <v>5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2">
        <v>1</v>
      </c>
      <c r="H4" s="2">
        <v>2</v>
      </c>
      <c r="I4" s="2">
        <v>3</v>
      </c>
      <c r="J4" s="2" t="s">
        <v>8</v>
      </c>
      <c r="K4" s="47"/>
      <c r="L4" s="47"/>
      <c r="M4" s="37"/>
    </row>
    <row r="6" spans="1:13" ht="15">
      <c r="E6" s="18" t="s">
        <v>52</v>
      </c>
    </row>
    <row r="7" spans="1:13" ht="15">
      <c r="E7" s="18" t="s">
        <v>53</v>
      </c>
    </row>
    <row r="8" spans="1:13" ht="15">
      <c r="E8" s="18" t="s">
        <v>54</v>
      </c>
    </row>
    <row r="9" spans="1:13" ht="15">
      <c r="E9" s="18" t="s">
        <v>55</v>
      </c>
    </row>
    <row r="10" spans="1:13" ht="15">
      <c r="E10" s="18" t="s">
        <v>55</v>
      </c>
    </row>
    <row r="11" spans="1:13" ht="15">
      <c r="E11" s="18" t="s">
        <v>56</v>
      </c>
    </row>
    <row r="12" spans="1:13" ht="15">
      <c r="E12" s="18"/>
    </row>
    <row r="14" spans="1:13" ht="18">
      <c r="A14" s="19" t="s">
        <v>57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10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9" t="s">
        <v>112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3" customFormat="1" ht="62.1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9</v>
      </c>
      <c r="C3" s="46" t="s">
        <v>12</v>
      </c>
      <c r="D3" s="48"/>
      <c r="E3" s="48" t="s">
        <v>7</v>
      </c>
      <c r="F3" s="48" t="s">
        <v>11</v>
      </c>
      <c r="G3" s="48" t="s">
        <v>2</v>
      </c>
      <c r="H3" s="48"/>
      <c r="I3" s="48"/>
      <c r="J3" s="48"/>
      <c r="K3" s="48" t="s">
        <v>76</v>
      </c>
      <c r="L3" s="48" t="s">
        <v>6</v>
      </c>
      <c r="M3" s="36" t="s">
        <v>5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2">
        <v>1</v>
      </c>
      <c r="H4" s="2">
        <v>2</v>
      </c>
      <c r="I4" s="2">
        <v>3</v>
      </c>
      <c r="J4" s="2" t="s">
        <v>8</v>
      </c>
      <c r="K4" s="47"/>
      <c r="L4" s="47"/>
      <c r="M4" s="37"/>
    </row>
    <row r="6" spans="1:13" ht="15">
      <c r="E6" s="18" t="s">
        <v>52</v>
      </c>
    </row>
    <row r="7" spans="1:13" ht="15">
      <c r="E7" s="18" t="s">
        <v>53</v>
      </c>
    </row>
    <row r="8" spans="1:13" ht="15">
      <c r="E8" s="18" t="s">
        <v>54</v>
      </c>
    </row>
    <row r="9" spans="1:13" ht="15">
      <c r="E9" s="18" t="s">
        <v>55</v>
      </c>
    </row>
    <row r="10" spans="1:13" ht="15">
      <c r="E10" s="18" t="s">
        <v>55</v>
      </c>
    </row>
    <row r="11" spans="1:13" ht="15">
      <c r="E11" s="18" t="s">
        <v>56</v>
      </c>
    </row>
    <row r="12" spans="1:13" ht="15">
      <c r="E12" s="18"/>
    </row>
    <row r="14" spans="1:13" ht="18">
      <c r="A14" s="19" t="s">
        <v>57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10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42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42578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6.28515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9" t="s">
        <v>77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3" customFormat="1" ht="62.1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9</v>
      </c>
      <c r="C3" s="46" t="s">
        <v>12</v>
      </c>
      <c r="D3" s="48" t="s">
        <v>14</v>
      </c>
      <c r="E3" s="48" t="s">
        <v>7</v>
      </c>
      <c r="F3" s="48" t="s">
        <v>11</v>
      </c>
      <c r="G3" s="48" t="s">
        <v>3</v>
      </c>
      <c r="H3" s="48"/>
      <c r="I3" s="48"/>
      <c r="J3" s="48"/>
      <c r="K3" s="48" t="s">
        <v>76</v>
      </c>
      <c r="L3" s="48" t="s">
        <v>6</v>
      </c>
      <c r="M3" s="36" t="s">
        <v>5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2">
        <v>1</v>
      </c>
      <c r="H4" s="2">
        <v>2</v>
      </c>
      <c r="I4" s="2">
        <v>3</v>
      </c>
      <c r="J4" s="2" t="s">
        <v>8</v>
      </c>
      <c r="K4" s="47"/>
      <c r="L4" s="47"/>
      <c r="M4" s="37"/>
    </row>
    <row r="5" spans="1:13" ht="15">
      <c r="A5" s="50" t="s">
        <v>15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3">
      <c r="A6" s="8" t="s">
        <v>17</v>
      </c>
      <c r="B6" s="8" t="s">
        <v>18</v>
      </c>
      <c r="C6" s="8" t="s">
        <v>19</v>
      </c>
      <c r="D6" s="8" t="str">
        <f>"0,9242"</f>
        <v>0,9242</v>
      </c>
      <c r="E6" s="8" t="s">
        <v>20</v>
      </c>
      <c r="F6" s="8" t="s">
        <v>21</v>
      </c>
      <c r="G6" s="10" t="s">
        <v>78</v>
      </c>
      <c r="H6" s="10" t="s">
        <v>79</v>
      </c>
      <c r="I6" s="10" t="s">
        <v>80</v>
      </c>
      <c r="J6" s="9"/>
      <c r="K6" s="8" t="str">
        <f>"130,0"</f>
        <v>130,0</v>
      </c>
      <c r="L6" s="10" t="str">
        <f>"120,1460"</f>
        <v>120,1460</v>
      </c>
      <c r="M6" s="8" t="s">
        <v>24</v>
      </c>
    </row>
    <row r="8" spans="1:13" ht="15">
      <c r="A8" s="52" t="s">
        <v>25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3">
      <c r="A9" s="12" t="s">
        <v>82</v>
      </c>
      <c r="B9" s="12" t="s">
        <v>83</v>
      </c>
      <c r="C9" s="12" t="s">
        <v>84</v>
      </c>
      <c r="D9" s="12" t="str">
        <f>"0,8219"</f>
        <v>0,8219</v>
      </c>
      <c r="E9" s="12" t="s">
        <v>20</v>
      </c>
      <c r="F9" s="12" t="s">
        <v>30</v>
      </c>
      <c r="G9" s="14" t="s">
        <v>85</v>
      </c>
      <c r="H9" s="14" t="s">
        <v>80</v>
      </c>
      <c r="I9" s="13" t="s">
        <v>86</v>
      </c>
      <c r="J9" s="13"/>
      <c r="K9" s="12" t="str">
        <f>"130,0"</f>
        <v>130,0</v>
      </c>
      <c r="L9" s="14" t="str">
        <f>"106,8405"</f>
        <v>106,8405</v>
      </c>
      <c r="M9" s="12" t="s">
        <v>32</v>
      </c>
    </row>
    <row r="10" spans="1:13">
      <c r="A10" s="15" t="s">
        <v>87</v>
      </c>
      <c r="B10" s="15" t="s">
        <v>28</v>
      </c>
      <c r="C10" s="15" t="s">
        <v>29</v>
      </c>
      <c r="D10" s="15" t="str">
        <f>"0,8207"</f>
        <v>0,8207</v>
      </c>
      <c r="E10" s="15" t="s">
        <v>20</v>
      </c>
      <c r="F10" s="15" t="s">
        <v>30</v>
      </c>
      <c r="G10" s="17" t="s">
        <v>88</v>
      </c>
      <c r="H10" s="17" t="s">
        <v>89</v>
      </c>
      <c r="I10" s="17" t="s">
        <v>71</v>
      </c>
      <c r="J10" s="16"/>
      <c r="K10" s="15" t="str">
        <f>"100,0"</f>
        <v>100,0</v>
      </c>
      <c r="L10" s="17" t="str">
        <f>"82,0750"</f>
        <v>82,0750</v>
      </c>
      <c r="M10" s="15" t="s">
        <v>32</v>
      </c>
    </row>
    <row r="12" spans="1:13" ht="15">
      <c r="A12" s="52" t="s">
        <v>90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13">
      <c r="A13" s="8" t="s">
        <v>92</v>
      </c>
      <c r="B13" s="8" t="s">
        <v>93</v>
      </c>
      <c r="C13" s="8" t="s">
        <v>94</v>
      </c>
      <c r="D13" s="8" t="str">
        <f>"0,5914"</f>
        <v>0,5914</v>
      </c>
      <c r="E13" s="8" t="s">
        <v>20</v>
      </c>
      <c r="F13" s="8" t="s">
        <v>30</v>
      </c>
      <c r="G13" s="9" t="s">
        <v>95</v>
      </c>
      <c r="H13" s="10" t="s">
        <v>96</v>
      </c>
      <c r="I13" s="10" t="s">
        <v>97</v>
      </c>
      <c r="J13" s="9"/>
      <c r="K13" s="8" t="str">
        <f>"275,0"</f>
        <v>275,0</v>
      </c>
      <c r="L13" s="10" t="str">
        <f>"167,5141"</f>
        <v>167,5141</v>
      </c>
      <c r="M13" s="8" t="s">
        <v>32</v>
      </c>
    </row>
    <row r="15" spans="1:13" ht="15">
      <c r="A15" s="52" t="s">
        <v>98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</row>
    <row r="16" spans="1:13">
      <c r="A16" s="8" t="s">
        <v>100</v>
      </c>
      <c r="B16" s="8" t="s">
        <v>101</v>
      </c>
      <c r="C16" s="8" t="s">
        <v>102</v>
      </c>
      <c r="D16" s="8" t="str">
        <f>"0,5234"</f>
        <v>0,5234</v>
      </c>
      <c r="E16" s="8" t="s">
        <v>20</v>
      </c>
      <c r="F16" s="8" t="s">
        <v>30</v>
      </c>
      <c r="G16" s="10" t="s">
        <v>103</v>
      </c>
      <c r="H16" s="10" t="s">
        <v>104</v>
      </c>
      <c r="I16" s="9"/>
      <c r="J16" s="9"/>
      <c r="K16" s="8" t="str">
        <f>"335,0"</f>
        <v>335,0</v>
      </c>
      <c r="L16" s="10" t="str">
        <f>"175,3390"</f>
        <v>175,3390</v>
      </c>
      <c r="M16" s="8" t="s">
        <v>32</v>
      </c>
    </row>
    <row r="18" spans="1:5" ht="15">
      <c r="E18" s="18" t="s">
        <v>52</v>
      </c>
    </row>
    <row r="19" spans="1:5" ht="15">
      <c r="E19" s="18" t="s">
        <v>53</v>
      </c>
    </row>
    <row r="20" spans="1:5" ht="15">
      <c r="E20" s="18" t="s">
        <v>54</v>
      </c>
    </row>
    <row r="21" spans="1:5" ht="15">
      <c r="E21" s="18" t="s">
        <v>55</v>
      </c>
    </row>
    <row r="22" spans="1:5" ht="15">
      <c r="E22" s="18" t="s">
        <v>55</v>
      </c>
    </row>
    <row r="23" spans="1:5" ht="15">
      <c r="E23" s="18" t="s">
        <v>56</v>
      </c>
    </row>
    <row r="24" spans="1:5" ht="15">
      <c r="E24" s="18"/>
    </row>
    <row r="26" spans="1:5" ht="18">
      <c r="A26" s="19" t="s">
        <v>57</v>
      </c>
      <c r="B26" s="19"/>
    </row>
    <row r="27" spans="1:5" ht="15">
      <c r="A27" s="20" t="s">
        <v>58</v>
      </c>
      <c r="B27" s="20"/>
    </row>
    <row r="28" spans="1:5" ht="14.25">
      <c r="A28" s="22"/>
      <c r="B28" s="23" t="s">
        <v>59</v>
      </c>
    </row>
    <row r="29" spans="1:5" ht="15">
      <c r="A29" s="24" t="s">
        <v>60</v>
      </c>
      <c r="B29" s="24" t="s">
        <v>61</v>
      </c>
      <c r="C29" s="24" t="s">
        <v>62</v>
      </c>
      <c r="D29" s="24" t="s">
        <v>63</v>
      </c>
      <c r="E29" s="24" t="s">
        <v>64</v>
      </c>
    </row>
    <row r="30" spans="1:5">
      <c r="A30" s="21" t="s">
        <v>16</v>
      </c>
      <c r="B30" s="5" t="s">
        <v>59</v>
      </c>
      <c r="C30" s="5" t="s">
        <v>65</v>
      </c>
      <c r="D30" s="5" t="s">
        <v>80</v>
      </c>
      <c r="E30" s="25" t="s">
        <v>105</v>
      </c>
    </row>
    <row r="31" spans="1:5">
      <c r="A31" s="21" t="s">
        <v>81</v>
      </c>
      <c r="B31" s="5" t="s">
        <v>59</v>
      </c>
      <c r="C31" s="5" t="s">
        <v>23</v>
      </c>
      <c r="D31" s="5" t="s">
        <v>80</v>
      </c>
      <c r="E31" s="25" t="s">
        <v>106</v>
      </c>
    </row>
    <row r="32" spans="1:5">
      <c r="A32" s="21" t="s">
        <v>26</v>
      </c>
      <c r="B32" s="5" t="s">
        <v>59</v>
      </c>
      <c r="C32" s="5" t="s">
        <v>23</v>
      </c>
      <c r="D32" s="5" t="s">
        <v>71</v>
      </c>
      <c r="E32" s="25" t="s">
        <v>107</v>
      </c>
    </row>
    <row r="35" spans="1:5" ht="15">
      <c r="A35" s="20" t="s">
        <v>68</v>
      </c>
      <c r="B35" s="20"/>
    </row>
    <row r="36" spans="1:5" ht="14.25">
      <c r="A36" s="22"/>
      <c r="B36" s="23" t="s">
        <v>69</v>
      </c>
    </row>
    <row r="37" spans="1:5" ht="15">
      <c r="A37" s="24" t="s">
        <v>60</v>
      </c>
      <c r="B37" s="24" t="s">
        <v>61</v>
      </c>
      <c r="C37" s="24" t="s">
        <v>62</v>
      </c>
      <c r="D37" s="24" t="s">
        <v>63</v>
      </c>
      <c r="E37" s="24" t="s">
        <v>64</v>
      </c>
    </row>
    <row r="38" spans="1:5">
      <c r="A38" s="21" t="s">
        <v>91</v>
      </c>
      <c r="B38" s="5" t="s">
        <v>70</v>
      </c>
      <c r="C38" s="5" t="s">
        <v>108</v>
      </c>
      <c r="D38" s="5" t="s">
        <v>97</v>
      </c>
      <c r="E38" s="25" t="s">
        <v>109</v>
      </c>
    </row>
    <row r="40" spans="1:5" ht="14.25">
      <c r="A40" s="22"/>
      <c r="B40" s="23" t="s">
        <v>59</v>
      </c>
    </row>
    <row r="41" spans="1:5" ht="15">
      <c r="A41" s="24" t="s">
        <v>60</v>
      </c>
      <c r="B41" s="24" t="s">
        <v>61</v>
      </c>
      <c r="C41" s="24" t="s">
        <v>62</v>
      </c>
      <c r="D41" s="24" t="s">
        <v>63</v>
      </c>
      <c r="E41" s="24" t="s">
        <v>64</v>
      </c>
    </row>
    <row r="42" spans="1:5">
      <c r="A42" s="21" t="s">
        <v>99</v>
      </c>
      <c r="B42" s="5" t="s">
        <v>59</v>
      </c>
      <c r="C42" s="5" t="s">
        <v>110</v>
      </c>
      <c r="D42" s="5" t="s">
        <v>104</v>
      </c>
      <c r="E42" s="25" t="s">
        <v>111</v>
      </c>
    </row>
  </sheetData>
  <mergeCells count="15">
    <mergeCell ref="A1:M2"/>
    <mergeCell ref="A3:A4"/>
    <mergeCell ref="B3:B4"/>
    <mergeCell ref="C3:C4"/>
    <mergeCell ref="D3:D4"/>
    <mergeCell ref="E3:E4"/>
    <mergeCell ref="F3:F4"/>
    <mergeCell ref="G3:J3"/>
    <mergeCell ref="A8:L8"/>
    <mergeCell ref="A12:L12"/>
    <mergeCell ref="A15:L15"/>
    <mergeCell ref="K3:K4"/>
    <mergeCell ref="L3:L4"/>
    <mergeCell ref="M3:M4"/>
    <mergeCell ref="A5:L5"/>
  </mergeCells>
  <phoneticPr fontId="1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M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9" t="s">
        <v>340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3" customFormat="1" ht="62.1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9</v>
      </c>
      <c r="C3" s="46" t="s">
        <v>12</v>
      </c>
      <c r="D3" s="48"/>
      <c r="E3" s="48" t="s">
        <v>7</v>
      </c>
      <c r="F3" s="48" t="s">
        <v>11</v>
      </c>
      <c r="G3" s="48" t="s">
        <v>3</v>
      </c>
      <c r="H3" s="48"/>
      <c r="I3" s="48"/>
      <c r="J3" s="48"/>
      <c r="K3" s="48" t="s">
        <v>76</v>
      </c>
      <c r="L3" s="48" t="s">
        <v>6</v>
      </c>
      <c r="M3" s="36" t="s">
        <v>5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2">
        <v>1</v>
      </c>
      <c r="H4" s="2">
        <v>2</v>
      </c>
      <c r="I4" s="2">
        <v>3</v>
      </c>
      <c r="J4" s="2" t="s">
        <v>8</v>
      </c>
      <c r="K4" s="47"/>
      <c r="L4" s="47"/>
      <c r="M4" s="37"/>
    </row>
    <row r="6" spans="1:13" ht="15">
      <c r="E6" s="18" t="s">
        <v>52</v>
      </c>
    </row>
    <row r="7" spans="1:13" ht="15">
      <c r="E7" s="18" t="s">
        <v>53</v>
      </c>
    </row>
    <row r="8" spans="1:13" ht="15">
      <c r="E8" s="18" t="s">
        <v>54</v>
      </c>
    </row>
    <row r="9" spans="1:13" ht="15">
      <c r="E9" s="18" t="s">
        <v>55</v>
      </c>
    </row>
    <row r="10" spans="1:13" ht="15">
      <c r="E10" s="18" t="s">
        <v>55</v>
      </c>
    </row>
    <row r="11" spans="1:13" ht="15">
      <c r="E11" s="18" t="s">
        <v>56</v>
      </c>
    </row>
    <row r="12" spans="1:13" ht="15">
      <c r="E12" s="18"/>
    </row>
    <row r="14" spans="1:13" ht="18">
      <c r="A14" s="19" t="s">
        <v>57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10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M42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42578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6.28515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7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9" t="s">
        <v>13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3" customFormat="1" ht="62.1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9</v>
      </c>
      <c r="C3" s="46" t="s">
        <v>12</v>
      </c>
      <c r="D3" s="48" t="s">
        <v>14</v>
      </c>
      <c r="E3" s="48" t="s">
        <v>7</v>
      </c>
      <c r="F3" s="48" t="s">
        <v>11</v>
      </c>
      <c r="G3" s="48" t="s">
        <v>2</v>
      </c>
      <c r="H3" s="48"/>
      <c r="I3" s="48"/>
      <c r="J3" s="48"/>
      <c r="K3" s="48" t="s">
        <v>76</v>
      </c>
      <c r="L3" s="48" t="s">
        <v>6</v>
      </c>
      <c r="M3" s="36" t="s">
        <v>5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2">
        <v>1</v>
      </c>
      <c r="H4" s="2">
        <v>2</v>
      </c>
      <c r="I4" s="2">
        <v>3</v>
      </c>
      <c r="J4" s="2" t="s">
        <v>8</v>
      </c>
      <c r="K4" s="47"/>
      <c r="L4" s="47"/>
      <c r="M4" s="37"/>
    </row>
    <row r="5" spans="1:13" ht="15">
      <c r="A5" s="50" t="s">
        <v>15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3">
      <c r="A6" s="8" t="s">
        <v>17</v>
      </c>
      <c r="B6" s="8" t="s">
        <v>18</v>
      </c>
      <c r="C6" s="8" t="s">
        <v>19</v>
      </c>
      <c r="D6" s="8" t="str">
        <f>"0,9242"</f>
        <v>0,9242</v>
      </c>
      <c r="E6" s="8" t="s">
        <v>20</v>
      </c>
      <c r="F6" s="8" t="s">
        <v>21</v>
      </c>
      <c r="G6" s="10" t="s">
        <v>22</v>
      </c>
      <c r="H6" s="9" t="s">
        <v>23</v>
      </c>
      <c r="I6" s="9" t="s">
        <v>23</v>
      </c>
      <c r="J6" s="9"/>
      <c r="K6" s="8" t="str">
        <f>"60,0"</f>
        <v>60,0</v>
      </c>
      <c r="L6" s="10" t="str">
        <f>"55,4520"</f>
        <v>55,4520</v>
      </c>
      <c r="M6" s="8" t="s">
        <v>24</v>
      </c>
    </row>
    <row r="8" spans="1:13" ht="15">
      <c r="A8" s="52" t="s">
        <v>25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3">
      <c r="A9" s="8" t="s">
        <v>27</v>
      </c>
      <c r="B9" s="8" t="s">
        <v>28</v>
      </c>
      <c r="C9" s="8" t="s">
        <v>29</v>
      </c>
      <c r="D9" s="8" t="str">
        <f>"0,8207"</f>
        <v>0,8207</v>
      </c>
      <c r="E9" s="8" t="s">
        <v>20</v>
      </c>
      <c r="F9" s="8" t="s">
        <v>30</v>
      </c>
      <c r="G9" s="10" t="s">
        <v>31</v>
      </c>
      <c r="H9" s="9" t="s">
        <v>22</v>
      </c>
      <c r="I9" s="9" t="s">
        <v>22</v>
      </c>
      <c r="J9" s="9"/>
      <c r="K9" s="8" t="str">
        <f>"55,0"</f>
        <v>55,0</v>
      </c>
      <c r="L9" s="10" t="str">
        <f>"45,1412"</f>
        <v>45,1412</v>
      </c>
      <c r="M9" s="8" t="s">
        <v>32</v>
      </c>
    </row>
    <row r="11" spans="1:13" ht="15">
      <c r="A11" s="52" t="s">
        <v>33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3">
      <c r="A12" s="8" t="s">
        <v>35</v>
      </c>
      <c r="B12" s="8" t="s">
        <v>36</v>
      </c>
      <c r="C12" s="8" t="s">
        <v>37</v>
      </c>
      <c r="D12" s="8" t="str">
        <f>"0,6246"</f>
        <v>0,6246</v>
      </c>
      <c r="E12" s="8" t="s">
        <v>20</v>
      </c>
      <c r="F12" s="8" t="s">
        <v>30</v>
      </c>
      <c r="G12" s="10" t="s">
        <v>38</v>
      </c>
      <c r="H12" s="10" t="s">
        <v>39</v>
      </c>
      <c r="I12" s="9" t="s">
        <v>40</v>
      </c>
      <c r="J12" s="9"/>
      <c r="K12" s="8" t="str">
        <f>"160,0"</f>
        <v>160,0</v>
      </c>
      <c r="L12" s="10" t="str">
        <f>"99,9360"</f>
        <v>99,9360</v>
      </c>
      <c r="M12" s="8" t="s">
        <v>32</v>
      </c>
    </row>
    <row r="14" spans="1:13" ht="15">
      <c r="A14" s="52" t="s">
        <v>41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</row>
    <row r="15" spans="1:13">
      <c r="A15" s="12" t="s">
        <v>43</v>
      </c>
      <c r="B15" s="12" t="s">
        <v>44</v>
      </c>
      <c r="C15" s="12" t="s">
        <v>45</v>
      </c>
      <c r="D15" s="12" t="str">
        <f>"0,5613"</f>
        <v>0,5613</v>
      </c>
      <c r="E15" s="12" t="s">
        <v>20</v>
      </c>
      <c r="F15" s="12" t="s">
        <v>30</v>
      </c>
      <c r="G15" s="14" t="s">
        <v>38</v>
      </c>
      <c r="H15" s="14" t="s">
        <v>39</v>
      </c>
      <c r="I15" s="14" t="s">
        <v>46</v>
      </c>
      <c r="J15" s="13"/>
      <c r="K15" s="12" t="str">
        <f>"170,0"</f>
        <v>170,0</v>
      </c>
      <c r="L15" s="14" t="str">
        <f>"97,3294"</f>
        <v>97,3294</v>
      </c>
      <c r="M15" s="12" t="s">
        <v>32</v>
      </c>
    </row>
    <row r="16" spans="1:13">
      <c r="A16" s="15" t="s">
        <v>48</v>
      </c>
      <c r="B16" s="15" t="s">
        <v>49</v>
      </c>
      <c r="C16" s="15" t="s">
        <v>50</v>
      </c>
      <c r="D16" s="15" t="str">
        <f>"0,5714"</f>
        <v>0,5714</v>
      </c>
      <c r="E16" s="15" t="s">
        <v>20</v>
      </c>
      <c r="F16" s="15" t="s">
        <v>30</v>
      </c>
      <c r="G16" s="16" t="s">
        <v>39</v>
      </c>
      <c r="H16" s="17" t="s">
        <v>40</v>
      </c>
      <c r="I16" s="16" t="s">
        <v>51</v>
      </c>
      <c r="J16" s="16"/>
      <c r="K16" s="15" t="str">
        <f>"175,0"</f>
        <v>175,0</v>
      </c>
      <c r="L16" s="17" t="str">
        <f>"99,9950"</f>
        <v>99,9950</v>
      </c>
      <c r="M16" s="15" t="s">
        <v>32</v>
      </c>
    </row>
    <row r="18" spans="1:5" ht="15">
      <c r="E18" s="18" t="s">
        <v>52</v>
      </c>
    </row>
    <row r="19" spans="1:5" ht="15">
      <c r="E19" s="18" t="s">
        <v>53</v>
      </c>
    </row>
    <row r="20" spans="1:5" ht="15">
      <c r="E20" s="18" t="s">
        <v>54</v>
      </c>
    </row>
    <row r="21" spans="1:5" ht="15">
      <c r="E21" s="18" t="s">
        <v>55</v>
      </c>
    </row>
    <row r="22" spans="1:5" ht="15">
      <c r="E22" s="18" t="s">
        <v>55</v>
      </c>
    </row>
    <row r="23" spans="1:5" ht="15">
      <c r="E23" s="18" t="s">
        <v>56</v>
      </c>
    </row>
    <row r="24" spans="1:5" ht="15">
      <c r="E24" s="18"/>
    </row>
    <row r="26" spans="1:5" ht="18">
      <c r="A26" s="19" t="s">
        <v>57</v>
      </c>
      <c r="B26" s="19"/>
    </row>
    <row r="27" spans="1:5" ht="15">
      <c r="A27" s="20" t="s">
        <v>58</v>
      </c>
      <c r="B27" s="20"/>
    </row>
    <row r="28" spans="1:5" ht="14.25">
      <c r="A28" s="22"/>
      <c r="B28" s="23" t="s">
        <v>59</v>
      </c>
    </row>
    <row r="29" spans="1:5" ht="15">
      <c r="A29" s="24" t="s">
        <v>60</v>
      </c>
      <c r="B29" s="24" t="s">
        <v>61</v>
      </c>
      <c r="C29" s="24" t="s">
        <v>62</v>
      </c>
      <c r="D29" s="24" t="s">
        <v>63</v>
      </c>
      <c r="E29" s="24" t="s">
        <v>64</v>
      </c>
    </row>
    <row r="30" spans="1:5">
      <c r="A30" s="21" t="s">
        <v>16</v>
      </c>
      <c r="B30" s="5" t="s">
        <v>59</v>
      </c>
      <c r="C30" s="5" t="s">
        <v>65</v>
      </c>
      <c r="D30" s="5" t="s">
        <v>22</v>
      </c>
      <c r="E30" s="25" t="s">
        <v>66</v>
      </c>
    </row>
    <row r="31" spans="1:5">
      <c r="A31" s="21" t="s">
        <v>26</v>
      </c>
      <c r="B31" s="5" t="s">
        <v>59</v>
      </c>
      <c r="C31" s="5" t="s">
        <v>23</v>
      </c>
      <c r="D31" s="5" t="s">
        <v>31</v>
      </c>
      <c r="E31" s="25" t="s">
        <v>67</v>
      </c>
    </row>
    <row r="34" spans="1:5" ht="15">
      <c r="A34" s="20" t="s">
        <v>68</v>
      </c>
      <c r="B34" s="20"/>
    </row>
    <row r="35" spans="1:5" ht="14.25">
      <c r="A35" s="22"/>
      <c r="B35" s="23" t="s">
        <v>69</v>
      </c>
    </row>
    <row r="36" spans="1:5" ht="15">
      <c r="A36" s="24" t="s">
        <v>60</v>
      </c>
      <c r="B36" s="24" t="s">
        <v>61</v>
      </c>
      <c r="C36" s="24" t="s">
        <v>62</v>
      </c>
      <c r="D36" s="24" t="s">
        <v>63</v>
      </c>
      <c r="E36" s="24" t="s">
        <v>64</v>
      </c>
    </row>
    <row r="37" spans="1:5">
      <c r="A37" s="21" t="s">
        <v>42</v>
      </c>
      <c r="B37" s="5" t="s">
        <v>70</v>
      </c>
      <c r="C37" s="5" t="s">
        <v>71</v>
      </c>
      <c r="D37" s="5" t="s">
        <v>46</v>
      </c>
      <c r="E37" s="25" t="s">
        <v>72</v>
      </c>
    </row>
    <row r="39" spans="1:5" ht="14.25">
      <c r="A39" s="22"/>
      <c r="B39" s="23" t="s">
        <v>59</v>
      </c>
    </row>
    <row r="40" spans="1:5" ht="15">
      <c r="A40" s="24" t="s">
        <v>60</v>
      </c>
      <c r="B40" s="24" t="s">
        <v>61</v>
      </c>
      <c r="C40" s="24" t="s">
        <v>62</v>
      </c>
      <c r="D40" s="24" t="s">
        <v>63</v>
      </c>
      <c r="E40" s="24" t="s">
        <v>64</v>
      </c>
    </row>
    <row r="41" spans="1:5">
      <c r="A41" s="21" t="s">
        <v>47</v>
      </c>
      <c r="B41" s="5" t="s">
        <v>59</v>
      </c>
      <c r="C41" s="5" t="s">
        <v>71</v>
      </c>
      <c r="D41" s="5" t="s">
        <v>40</v>
      </c>
      <c r="E41" s="25" t="s">
        <v>73</v>
      </c>
    </row>
    <row r="42" spans="1:5">
      <c r="A42" s="21" t="s">
        <v>34</v>
      </c>
      <c r="B42" s="5" t="s">
        <v>59</v>
      </c>
      <c r="C42" s="5" t="s">
        <v>74</v>
      </c>
      <c r="D42" s="5" t="s">
        <v>39</v>
      </c>
      <c r="E42" s="25" t="s">
        <v>75</v>
      </c>
    </row>
  </sheetData>
  <mergeCells count="15">
    <mergeCell ref="A1:M2"/>
    <mergeCell ref="G3:J3"/>
    <mergeCell ref="A3:A4"/>
    <mergeCell ref="B3:B4"/>
    <mergeCell ref="C3:C4"/>
    <mergeCell ref="M3:M4"/>
    <mergeCell ref="F3:F4"/>
    <mergeCell ref="E3:E4"/>
    <mergeCell ref="A8:L8"/>
    <mergeCell ref="A11:L11"/>
    <mergeCell ref="A14:L14"/>
    <mergeCell ref="D3:D4"/>
    <mergeCell ref="K3:K4"/>
    <mergeCell ref="L3:L4"/>
    <mergeCell ref="A5:L5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M11" sqref="M11"/>
    </sheetView>
  </sheetViews>
  <sheetFormatPr defaultRowHeight="12.75"/>
  <cols>
    <col min="1" max="1" width="24.5703125" customWidth="1"/>
    <col min="2" max="2" width="12.5703125" customWidth="1"/>
    <col min="5" max="5" width="25.140625" customWidth="1"/>
    <col min="6" max="6" width="30" customWidth="1"/>
  </cols>
  <sheetData>
    <row r="1" spans="1:11" s="3" customFormat="1" ht="29.1" customHeight="1">
      <c r="A1" s="49" t="s">
        <v>345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3" customFormat="1" ht="62.1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>
      <c r="A3" s="44" t="s">
        <v>0</v>
      </c>
      <c r="B3" s="46" t="s">
        <v>9</v>
      </c>
      <c r="C3" s="46" t="s">
        <v>12</v>
      </c>
      <c r="D3" s="48" t="s">
        <v>14</v>
      </c>
      <c r="E3" s="48" t="s">
        <v>7</v>
      </c>
      <c r="F3" s="48" t="s">
        <v>11</v>
      </c>
      <c r="G3" s="48" t="s">
        <v>154</v>
      </c>
      <c r="H3" s="48"/>
      <c r="I3" s="48" t="s">
        <v>157</v>
      </c>
      <c r="J3" s="48" t="s">
        <v>6</v>
      </c>
      <c r="K3" s="36" t="s">
        <v>5</v>
      </c>
    </row>
    <row r="4" spans="1:11" s="1" customFormat="1" ht="21" customHeight="1" thickBot="1">
      <c r="A4" s="45"/>
      <c r="B4" s="47"/>
      <c r="C4" s="47"/>
      <c r="D4" s="47"/>
      <c r="E4" s="47"/>
      <c r="F4" s="47"/>
      <c r="G4" s="2" t="s">
        <v>155</v>
      </c>
      <c r="H4" s="26" t="s">
        <v>156</v>
      </c>
      <c r="I4" s="47"/>
      <c r="J4" s="47"/>
      <c r="K4" s="37"/>
    </row>
    <row r="5" spans="1:11" s="4" customFormat="1" ht="15">
      <c r="A5" s="50" t="s">
        <v>346</v>
      </c>
      <c r="B5" s="51"/>
      <c r="C5" s="51"/>
      <c r="D5" s="51"/>
      <c r="E5" s="51"/>
      <c r="F5" s="51"/>
      <c r="G5" s="51"/>
      <c r="H5" s="51"/>
      <c r="I5" s="51"/>
      <c r="J5" s="51"/>
      <c r="K5" s="5"/>
    </row>
    <row r="6" spans="1:11" s="4" customFormat="1">
      <c r="A6" s="8" t="s">
        <v>215</v>
      </c>
      <c r="B6" s="8" t="s">
        <v>216</v>
      </c>
      <c r="C6" s="8" t="s">
        <v>217</v>
      </c>
      <c r="D6" s="8" t="str">
        <f>"0,5793"</f>
        <v>0,5793</v>
      </c>
      <c r="E6" s="8" t="s">
        <v>20</v>
      </c>
      <c r="F6" s="8" t="s">
        <v>137</v>
      </c>
      <c r="G6" s="10" t="s">
        <v>71</v>
      </c>
      <c r="H6" s="54" t="s">
        <v>347</v>
      </c>
      <c r="I6" s="8" t="str">
        <f>"2600,0"</f>
        <v>2600,0</v>
      </c>
      <c r="J6" s="10" t="str">
        <f>"1506,1800"</f>
        <v>1506,1800</v>
      </c>
      <c r="K6" s="8" t="s">
        <v>32</v>
      </c>
    </row>
    <row r="7" spans="1:11" s="4" customFormat="1">
      <c r="A7" s="5"/>
      <c r="B7" s="5"/>
      <c r="C7" s="5"/>
      <c r="D7" s="5"/>
      <c r="E7" s="5"/>
      <c r="F7" s="5"/>
      <c r="H7" s="27"/>
      <c r="I7" s="5"/>
      <c r="K7" s="5"/>
    </row>
    <row r="8" spans="1:11" s="4" customFormat="1" ht="15">
      <c r="A8" s="5"/>
      <c r="B8" s="5"/>
      <c r="C8" s="5"/>
      <c r="D8" s="5"/>
      <c r="E8" s="18" t="s">
        <v>52</v>
      </c>
      <c r="F8" s="5"/>
      <c r="H8" s="27"/>
      <c r="I8" s="5"/>
      <c r="K8" s="5"/>
    </row>
    <row r="9" spans="1:11" s="4" customFormat="1" ht="15">
      <c r="A9" s="5"/>
      <c r="B9" s="5"/>
      <c r="C9" s="5"/>
      <c r="D9" s="5"/>
      <c r="E9" s="18" t="s">
        <v>53</v>
      </c>
      <c r="F9" s="5"/>
      <c r="H9" s="27"/>
      <c r="I9" s="5"/>
      <c r="K9" s="5"/>
    </row>
    <row r="10" spans="1:11" s="4" customFormat="1" ht="15">
      <c r="A10" s="5"/>
      <c r="B10" s="5"/>
      <c r="C10" s="5"/>
      <c r="D10" s="5"/>
      <c r="E10" s="18" t="s">
        <v>54</v>
      </c>
      <c r="F10" s="5"/>
      <c r="H10" s="27"/>
      <c r="I10" s="5"/>
      <c r="K10" s="5"/>
    </row>
    <row r="11" spans="1:11" s="4" customFormat="1" ht="15">
      <c r="A11" s="5"/>
      <c r="B11" s="5"/>
      <c r="C11" s="5"/>
      <c r="D11" s="5"/>
      <c r="E11" s="18" t="s">
        <v>55</v>
      </c>
      <c r="F11" s="5"/>
      <c r="H11" s="27"/>
      <c r="I11" s="5"/>
      <c r="K11" s="5"/>
    </row>
    <row r="12" spans="1:11" s="4" customFormat="1" ht="15">
      <c r="A12" s="5"/>
      <c r="B12" s="5"/>
      <c r="C12" s="5"/>
      <c r="D12" s="5"/>
      <c r="E12" s="18" t="s">
        <v>55</v>
      </c>
      <c r="F12" s="5"/>
      <c r="H12" s="27"/>
      <c r="I12" s="5"/>
      <c r="K12" s="5"/>
    </row>
    <row r="13" spans="1:11" s="4" customFormat="1" ht="15">
      <c r="A13" s="5"/>
      <c r="B13" s="5"/>
      <c r="C13" s="5"/>
      <c r="D13" s="5"/>
      <c r="E13" s="18" t="s">
        <v>56</v>
      </c>
      <c r="F13" s="5"/>
      <c r="H13" s="27"/>
      <c r="I13" s="5"/>
      <c r="K13" s="5"/>
    </row>
    <row r="14" spans="1:11" s="4" customFormat="1" ht="15">
      <c r="A14" s="5"/>
      <c r="B14" s="5"/>
      <c r="C14" s="5"/>
      <c r="D14" s="5"/>
      <c r="E14" s="18"/>
      <c r="F14" s="5"/>
      <c r="H14" s="27"/>
      <c r="I14" s="5"/>
      <c r="K14" s="5"/>
    </row>
    <row r="15" spans="1:11" s="4" customFormat="1">
      <c r="A15" s="5"/>
      <c r="B15" s="5"/>
      <c r="C15" s="5"/>
      <c r="D15" s="5"/>
      <c r="E15" s="5"/>
      <c r="F15" s="5"/>
      <c r="H15" s="27"/>
      <c r="I15" s="5"/>
      <c r="K15" s="5"/>
    </row>
    <row r="16" spans="1:11" s="4" customFormat="1" ht="18">
      <c r="A16" s="19" t="s">
        <v>57</v>
      </c>
      <c r="B16" s="19"/>
      <c r="C16" s="5"/>
      <c r="D16" s="5"/>
      <c r="E16" s="5"/>
      <c r="F16" s="5"/>
      <c r="H16" s="27"/>
      <c r="I16" s="5"/>
      <c r="K16" s="5"/>
    </row>
    <row r="17" spans="1:11" s="4" customFormat="1" ht="15">
      <c r="A17" s="20" t="s">
        <v>68</v>
      </c>
      <c r="B17" s="20"/>
      <c r="C17" s="5"/>
      <c r="D17" s="5"/>
      <c r="E17" s="5"/>
      <c r="F17" s="5"/>
      <c r="H17" s="27"/>
      <c r="I17" s="5"/>
      <c r="K17" s="5"/>
    </row>
    <row r="18" spans="1:11" s="4" customFormat="1" ht="14.25">
      <c r="A18" s="22"/>
      <c r="B18" s="23" t="s">
        <v>59</v>
      </c>
      <c r="C18" s="5"/>
      <c r="D18" s="5"/>
      <c r="E18" s="5"/>
      <c r="F18" s="5"/>
      <c r="H18" s="27"/>
      <c r="I18" s="5"/>
      <c r="K18" s="5"/>
    </row>
    <row r="19" spans="1:11" s="4" customFormat="1" ht="15">
      <c r="A19" s="24" t="s">
        <v>60</v>
      </c>
      <c r="B19" s="24" t="s">
        <v>61</v>
      </c>
      <c r="C19" s="24" t="s">
        <v>62</v>
      </c>
      <c r="D19" s="24" t="s">
        <v>63</v>
      </c>
      <c r="E19" s="24" t="s">
        <v>64</v>
      </c>
      <c r="F19" s="5"/>
      <c r="H19" s="27"/>
      <c r="I19" s="5"/>
      <c r="K19" s="5"/>
    </row>
    <row r="20" spans="1:11" s="4" customFormat="1">
      <c r="A20" s="21" t="s">
        <v>214</v>
      </c>
      <c r="B20" s="5" t="s">
        <v>59</v>
      </c>
      <c r="C20" s="5" t="s">
        <v>151</v>
      </c>
      <c r="D20" s="5" t="s">
        <v>348</v>
      </c>
      <c r="E20" s="25" t="s">
        <v>349</v>
      </c>
      <c r="F20" s="5"/>
      <c r="H20" s="27"/>
      <c r="I20" s="5"/>
      <c r="K20" s="5"/>
    </row>
    <row r="21" spans="1:11" s="4" customFormat="1">
      <c r="A21" s="5"/>
      <c r="B21" s="5"/>
      <c r="C21" s="5"/>
      <c r="D21" s="5"/>
      <c r="E21" s="5"/>
      <c r="F21" s="5"/>
      <c r="H21" s="27"/>
      <c r="I21" s="5"/>
      <c r="K21" s="5"/>
    </row>
    <row r="22" spans="1:11" s="4" customFormat="1">
      <c r="A22" s="5"/>
      <c r="B22" s="5"/>
      <c r="C22" s="5"/>
      <c r="D22" s="5"/>
      <c r="E22" s="5"/>
      <c r="F22" s="5"/>
      <c r="H22" s="27"/>
      <c r="I22" s="5"/>
      <c r="K22" s="5"/>
    </row>
  </sheetData>
  <mergeCells count="12"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34"/>
  <sheetViews>
    <sheetView topLeftCell="A7" workbookViewId="0">
      <selection activeCell="G18" sqref="G18"/>
    </sheetView>
  </sheetViews>
  <sheetFormatPr defaultRowHeight="12.75"/>
  <cols>
    <col min="1" max="1" width="33.85546875" customWidth="1"/>
    <col min="2" max="2" width="32.42578125" customWidth="1"/>
    <col min="6" max="6" width="29.7109375" customWidth="1"/>
  </cols>
  <sheetData>
    <row r="1" spans="1:11" s="3" customFormat="1" ht="29.1" customHeight="1">
      <c r="A1" s="49" t="s">
        <v>350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3" customFormat="1" ht="62.1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>
      <c r="A3" s="44" t="s">
        <v>0</v>
      </c>
      <c r="B3" s="46" t="s">
        <v>9</v>
      </c>
      <c r="C3" s="46" t="s">
        <v>12</v>
      </c>
      <c r="D3" s="48" t="s">
        <v>14</v>
      </c>
      <c r="E3" s="48" t="s">
        <v>7</v>
      </c>
      <c r="F3" s="48" t="s">
        <v>11</v>
      </c>
      <c r="G3" s="48" t="s">
        <v>154</v>
      </c>
      <c r="H3" s="48"/>
      <c r="I3" s="48" t="s">
        <v>157</v>
      </c>
      <c r="J3" s="48" t="s">
        <v>6</v>
      </c>
      <c r="K3" s="36" t="s">
        <v>5</v>
      </c>
    </row>
    <row r="4" spans="1:11" s="1" customFormat="1" ht="21" customHeight="1" thickBot="1">
      <c r="A4" s="45"/>
      <c r="B4" s="47"/>
      <c r="C4" s="47"/>
      <c r="D4" s="47"/>
      <c r="E4" s="47"/>
      <c r="F4" s="47"/>
      <c r="G4" s="2" t="s">
        <v>155</v>
      </c>
      <c r="H4" s="26" t="s">
        <v>156</v>
      </c>
      <c r="I4" s="47"/>
      <c r="J4" s="47"/>
      <c r="K4" s="37"/>
    </row>
    <row r="5" spans="1:11" s="4" customFormat="1" ht="15">
      <c r="A5" s="50" t="s">
        <v>346</v>
      </c>
      <c r="B5" s="51"/>
      <c r="C5" s="51"/>
      <c r="D5" s="51"/>
      <c r="E5" s="51"/>
      <c r="F5" s="51"/>
      <c r="G5" s="51"/>
      <c r="H5" s="51"/>
      <c r="I5" s="51"/>
      <c r="J5" s="51"/>
      <c r="K5" s="5"/>
    </row>
    <row r="6" spans="1:11" s="4" customFormat="1">
      <c r="A6" s="12" t="s">
        <v>206</v>
      </c>
      <c r="B6" s="12" t="s">
        <v>337</v>
      </c>
      <c r="C6" s="12" t="s">
        <v>208</v>
      </c>
      <c r="D6" s="12" t="str">
        <f>"0,5853"</f>
        <v>0,5853</v>
      </c>
      <c r="E6" s="12" t="s">
        <v>20</v>
      </c>
      <c r="F6" s="12" t="s">
        <v>30</v>
      </c>
      <c r="G6" s="14" t="s">
        <v>31</v>
      </c>
      <c r="H6" s="55" t="s">
        <v>351</v>
      </c>
      <c r="I6" s="12" t="str">
        <f>"3630,0"</f>
        <v>3630,0</v>
      </c>
      <c r="J6" s="14" t="str">
        <f>"2124,6391"</f>
        <v>2124,6391</v>
      </c>
      <c r="K6" s="12" t="s">
        <v>32</v>
      </c>
    </row>
    <row r="7" spans="1:11" s="4" customFormat="1">
      <c r="A7" s="28" t="s">
        <v>352</v>
      </c>
      <c r="B7" s="28" t="s">
        <v>308</v>
      </c>
      <c r="C7" s="28" t="s">
        <v>309</v>
      </c>
      <c r="D7" s="28" t="str">
        <f>"0,6055"</f>
        <v>0,6055</v>
      </c>
      <c r="E7" s="28" t="s">
        <v>20</v>
      </c>
      <c r="F7" s="28" t="s">
        <v>30</v>
      </c>
      <c r="G7" s="30" t="s">
        <v>31</v>
      </c>
      <c r="H7" s="56" t="s">
        <v>22</v>
      </c>
      <c r="I7" s="28" t="str">
        <f>"3300,0"</f>
        <v>3300,0</v>
      </c>
      <c r="J7" s="30" t="str">
        <f>"1998,1499"</f>
        <v>1998,1499</v>
      </c>
      <c r="K7" s="28" t="s">
        <v>32</v>
      </c>
    </row>
    <row r="8" spans="1:11" s="4" customFormat="1">
      <c r="A8" s="15" t="s">
        <v>206</v>
      </c>
      <c r="B8" s="15" t="s">
        <v>353</v>
      </c>
      <c r="C8" s="15" t="s">
        <v>208</v>
      </c>
      <c r="D8" s="15" t="str">
        <f>"0,5853"</f>
        <v>0,5853</v>
      </c>
      <c r="E8" s="15" t="s">
        <v>20</v>
      </c>
      <c r="F8" s="15" t="s">
        <v>30</v>
      </c>
      <c r="G8" s="17" t="s">
        <v>31</v>
      </c>
      <c r="H8" s="57" t="s">
        <v>351</v>
      </c>
      <c r="I8" s="15" t="str">
        <f>"3630,0"</f>
        <v>3630,0</v>
      </c>
      <c r="J8" s="17" t="str">
        <f>"2143,7609"</f>
        <v>2143,7609</v>
      </c>
      <c r="K8" s="15" t="s">
        <v>32</v>
      </c>
    </row>
    <row r="9" spans="1:11" s="4" customFormat="1">
      <c r="A9" s="5"/>
      <c r="B9" s="5"/>
      <c r="C9" s="5"/>
      <c r="D9" s="5"/>
      <c r="E9" s="5"/>
      <c r="F9" s="5"/>
      <c r="H9" s="27"/>
      <c r="I9" s="5"/>
      <c r="K9" s="5"/>
    </row>
    <row r="10" spans="1:11" s="4" customFormat="1" ht="15">
      <c r="A10" s="5"/>
      <c r="B10" s="5"/>
      <c r="C10" s="5"/>
      <c r="D10" s="5"/>
      <c r="E10" s="18" t="s">
        <v>52</v>
      </c>
      <c r="F10" s="5"/>
      <c r="H10" s="27"/>
      <c r="I10" s="5"/>
      <c r="K10" s="5"/>
    </row>
    <row r="11" spans="1:11" s="4" customFormat="1" ht="15">
      <c r="A11" s="5"/>
      <c r="B11" s="5"/>
      <c r="C11" s="5"/>
      <c r="D11" s="5"/>
      <c r="E11" s="18" t="s">
        <v>53</v>
      </c>
      <c r="F11" s="5"/>
      <c r="H11" s="27"/>
      <c r="I11" s="5"/>
      <c r="K11" s="5"/>
    </row>
    <row r="12" spans="1:11" s="4" customFormat="1" ht="15">
      <c r="A12" s="5"/>
      <c r="B12" s="5"/>
      <c r="C12" s="5"/>
      <c r="D12" s="5"/>
      <c r="E12" s="18" t="s">
        <v>54</v>
      </c>
      <c r="F12" s="5"/>
      <c r="H12" s="27"/>
      <c r="I12" s="5"/>
      <c r="K12" s="5"/>
    </row>
    <row r="13" spans="1:11" s="4" customFormat="1" ht="15">
      <c r="A13" s="5"/>
      <c r="B13" s="5"/>
      <c r="C13" s="5"/>
      <c r="D13" s="5"/>
      <c r="E13" s="18" t="s">
        <v>55</v>
      </c>
      <c r="F13" s="5"/>
      <c r="H13" s="27"/>
      <c r="I13" s="5"/>
      <c r="K13" s="5"/>
    </row>
    <row r="14" spans="1:11" s="4" customFormat="1" ht="15">
      <c r="A14" s="5"/>
      <c r="B14" s="5"/>
      <c r="C14" s="5"/>
      <c r="D14" s="5"/>
      <c r="E14" s="18" t="s">
        <v>55</v>
      </c>
      <c r="F14" s="5"/>
      <c r="H14" s="27"/>
      <c r="I14" s="5"/>
      <c r="K14" s="5"/>
    </row>
    <row r="15" spans="1:11" s="4" customFormat="1" ht="15">
      <c r="A15" s="5"/>
      <c r="B15" s="5"/>
      <c r="C15" s="5"/>
      <c r="D15" s="5"/>
      <c r="E15" s="18" t="s">
        <v>56</v>
      </c>
      <c r="F15" s="5"/>
      <c r="H15" s="27"/>
      <c r="I15" s="5"/>
      <c r="K15" s="5"/>
    </row>
    <row r="16" spans="1:11" s="4" customFormat="1" ht="15">
      <c r="A16" s="5"/>
      <c r="B16" s="5"/>
      <c r="C16" s="5"/>
      <c r="D16" s="5"/>
      <c r="E16" s="18"/>
      <c r="F16" s="5"/>
      <c r="H16" s="27"/>
      <c r="I16" s="5"/>
      <c r="K16" s="5"/>
    </row>
    <row r="17" spans="1:11" s="4" customFormat="1">
      <c r="A17" s="5"/>
      <c r="B17" s="5"/>
      <c r="C17" s="5"/>
      <c r="D17" s="5"/>
      <c r="E17" s="5"/>
      <c r="F17" s="5"/>
      <c r="H17" s="27"/>
      <c r="I17" s="5"/>
      <c r="K17" s="5"/>
    </row>
    <row r="18" spans="1:11" s="4" customFormat="1" ht="18">
      <c r="A18" s="19" t="s">
        <v>57</v>
      </c>
      <c r="B18" s="19"/>
      <c r="C18" s="5"/>
      <c r="D18" s="5"/>
      <c r="E18" s="5"/>
      <c r="F18" s="5"/>
      <c r="H18" s="27"/>
      <c r="I18" s="5"/>
      <c r="K18" s="5"/>
    </row>
    <row r="19" spans="1:11" s="4" customFormat="1" ht="15">
      <c r="A19" s="20" t="s">
        <v>68</v>
      </c>
      <c r="B19" s="20"/>
      <c r="C19" s="5"/>
      <c r="D19" s="5"/>
      <c r="E19" s="5"/>
      <c r="F19" s="5"/>
      <c r="H19" s="27"/>
      <c r="I19" s="5"/>
      <c r="K19" s="5"/>
    </row>
    <row r="20" spans="1:11" s="4" customFormat="1" ht="14.25">
      <c r="A20" s="22"/>
      <c r="B20" s="23" t="s">
        <v>59</v>
      </c>
      <c r="C20" s="5"/>
      <c r="D20" s="5"/>
      <c r="E20" s="5"/>
      <c r="F20" s="5"/>
      <c r="H20" s="27"/>
      <c r="I20" s="5"/>
      <c r="K20" s="5"/>
    </row>
    <row r="21" spans="1:11" s="4" customFormat="1" ht="15">
      <c r="A21" s="24" t="s">
        <v>60</v>
      </c>
      <c r="B21" s="24" t="s">
        <v>61</v>
      </c>
      <c r="C21" s="24" t="s">
        <v>62</v>
      </c>
      <c r="D21" s="24" t="s">
        <v>63</v>
      </c>
      <c r="E21" s="24" t="s">
        <v>64</v>
      </c>
      <c r="F21" s="5"/>
      <c r="H21" s="27"/>
      <c r="I21" s="5"/>
      <c r="K21" s="5"/>
    </row>
    <row r="22" spans="1:11" s="4" customFormat="1">
      <c r="A22" s="21" t="s">
        <v>205</v>
      </c>
      <c r="B22" s="5" t="s">
        <v>59</v>
      </c>
      <c r="C22" s="5" t="s">
        <v>151</v>
      </c>
      <c r="D22" s="5" t="s">
        <v>354</v>
      </c>
      <c r="E22" s="25" t="s">
        <v>355</v>
      </c>
      <c r="F22" s="5"/>
      <c r="H22" s="27"/>
      <c r="I22" s="5"/>
      <c r="K22" s="5"/>
    </row>
    <row r="23" spans="1:11" s="4" customFormat="1">
      <c r="A23" s="21" t="s">
        <v>306</v>
      </c>
      <c r="B23" s="5" t="s">
        <v>59</v>
      </c>
      <c r="C23" s="5" t="s">
        <v>151</v>
      </c>
      <c r="D23" s="5" t="s">
        <v>356</v>
      </c>
      <c r="E23" s="25" t="s">
        <v>357</v>
      </c>
      <c r="F23" s="5"/>
      <c r="H23" s="27"/>
      <c r="I23" s="5"/>
      <c r="K23" s="5"/>
    </row>
    <row r="24" spans="1:11" s="4" customFormat="1">
      <c r="A24" s="5"/>
      <c r="B24" s="5"/>
      <c r="C24" s="5"/>
      <c r="D24" s="5"/>
      <c r="E24" s="5"/>
      <c r="F24" s="5"/>
      <c r="H24" s="27"/>
      <c r="I24" s="5"/>
      <c r="K24" s="5"/>
    </row>
    <row r="25" spans="1:11" s="4" customFormat="1" ht="14.25">
      <c r="A25" s="22"/>
      <c r="B25" s="23" t="s">
        <v>265</v>
      </c>
      <c r="C25" s="5"/>
      <c r="D25" s="5"/>
      <c r="E25" s="5"/>
      <c r="F25" s="5"/>
      <c r="H25" s="27"/>
      <c r="I25" s="5"/>
      <c r="K25" s="5"/>
    </row>
    <row r="26" spans="1:11" s="4" customFormat="1" ht="15">
      <c r="A26" s="24" t="s">
        <v>60</v>
      </c>
      <c r="B26" s="24" t="s">
        <v>61</v>
      </c>
      <c r="C26" s="24" t="s">
        <v>62</v>
      </c>
      <c r="D26" s="24" t="s">
        <v>63</v>
      </c>
      <c r="E26" s="24" t="s">
        <v>64</v>
      </c>
      <c r="F26" s="5"/>
      <c r="H26" s="27"/>
      <c r="I26" s="5"/>
      <c r="K26" s="5"/>
    </row>
    <row r="27" spans="1:11" s="4" customFormat="1">
      <c r="A27" s="21" t="s">
        <v>205</v>
      </c>
      <c r="B27" s="5" t="s">
        <v>358</v>
      </c>
      <c r="C27" s="5" t="s">
        <v>151</v>
      </c>
      <c r="D27" s="5" t="s">
        <v>354</v>
      </c>
      <c r="E27" s="25" t="s">
        <v>359</v>
      </c>
      <c r="F27" s="5"/>
      <c r="H27" s="27"/>
      <c r="I27" s="5"/>
      <c r="K27" s="5"/>
    </row>
    <row r="28" spans="1:11" s="4" customFormat="1">
      <c r="A28" s="5"/>
      <c r="B28" s="5"/>
      <c r="C28" s="5"/>
      <c r="D28" s="5"/>
      <c r="E28" s="5"/>
      <c r="F28" s="5"/>
      <c r="H28" s="27"/>
      <c r="I28" s="5"/>
      <c r="K28" s="5"/>
    </row>
    <row r="29" spans="1:11" s="4" customFormat="1">
      <c r="A29" s="5"/>
      <c r="B29" s="5"/>
      <c r="C29" s="5"/>
      <c r="D29" s="5"/>
      <c r="E29" s="5"/>
      <c r="F29" s="5"/>
      <c r="H29" s="27"/>
      <c r="I29" s="5"/>
      <c r="K29" s="5"/>
    </row>
    <row r="30" spans="1:11" s="4" customFormat="1">
      <c r="A30" s="5"/>
      <c r="B30" s="5"/>
      <c r="C30" s="5"/>
      <c r="D30" s="5"/>
      <c r="E30" s="5"/>
      <c r="F30" s="5"/>
      <c r="H30" s="27"/>
      <c r="I30" s="5"/>
      <c r="K30" s="5"/>
    </row>
    <row r="31" spans="1:11" s="4" customFormat="1">
      <c r="A31" s="5"/>
      <c r="B31" s="5"/>
      <c r="C31" s="5"/>
      <c r="D31" s="5"/>
      <c r="E31" s="5"/>
      <c r="F31" s="5"/>
      <c r="H31" s="27"/>
      <c r="I31" s="5"/>
      <c r="K31" s="5"/>
    </row>
    <row r="32" spans="1:11" s="4" customFormat="1">
      <c r="A32" s="5"/>
      <c r="B32" s="5"/>
      <c r="C32" s="5"/>
      <c r="D32" s="5"/>
      <c r="E32" s="5"/>
      <c r="F32" s="5"/>
      <c r="H32" s="27"/>
      <c r="I32" s="5"/>
      <c r="K32" s="5"/>
    </row>
    <row r="33" spans="1:11" s="4" customFormat="1">
      <c r="A33" s="5"/>
      <c r="B33" s="5"/>
      <c r="C33" s="5"/>
      <c r="D33" s="5"/>
      <c r="E33" s="5"/>
      <c r="F33" s="5"/>
      <c r="H33" s="27"/>
      <c r="I33" s="5"/>
      <c r="K33" s="5"/>
    </row>
    <row r="34" spans="1:11" s="4" customFormat="1">
      <c r="A34" s="5"/>
      <c r="B34" s="5"/>
      <c r="C34" s="5"/>
      <c r="D34" s="5"/>
      <c r="E34" s="5"/>
      <c r="F34" s="5"/>
      <c r="H34" s="27"/>
      <c r="I34" s="5"/>
      <c r="K34" s="5"/>
    </row>
  </sheetData>
  <mergeCells count="12"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G15" sqref="G15"/>
    </sheetView>
  </sheetViews>
  <sheetFormatPr defaultRowHeight="12.75"/>
  <cols>
    <col min="1" max="1" width="27" customWidth="1"/>
    <col min="2" max="2" width="23.42578125" customWidth="1"/>
    <col min="6" max="6" width="25" customWidth="1"/>
  </cols>
  <sheetData>
    <row r="1" spans="1:11" s="3" customFormat="1" ht="29.1" customHeight="1">
      <c r="A1" s="49" t="s">
        <v>360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3" customFormat="1" ht="62.1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>
      <c r="A3" s="44" t="s">
        <v>0</v>
      </c>
      <c r="B3" s="46" t="s">
        <v>9</v>
      </c>
      <c r="C3" s="46" t="s">
        <v>12</v>
      </c>
      <c r="D3" s="48" t="s">
        <v>14</v>
      </c>
      <c r="E3" s="48" t="s">
        <v>7</v>
      </c>
      <c r="F3" s="48" t="s">
        <v>11</v>
      </c>
      <c r="G3" s="48" t="s">
        <v>154</v>
      </c>
      <c r="H3" s="48"/>
      <c r="I3" s="48" t="s">
        <v>157</v>
      </c>
      <c r="J3" s="48" t="s">
        <v>6</v>
      </c>
      <c r="K3" s="36" t="s">
        <v>5</v>
      </c>
    </row>
    <row r="4" spans="1:11" s="1" customFormat="1" ht="21" customHeight="1" thickBot="1">
      <c r="A4" s="45"/>
      <c r="B4" s="47"/>
      <c r="C4" s="47"/>
      <c r="D4" s="47"/>
      <c r="E4" s="47"/>
      <c r="F4" s="47"/>
      <c r="G4" s="2" t="s">
        <v>155</v>
      </c>
      <c r="H4" s="26" t="s">
        <v>156</v>
      </c>
      <c r="I4" s="47"/>
      <c r="J4" s="47"/>
      <c r="K4" s="37"/>
    </row>
    <row r="5" spans="1:11" s="4" customFormat="1" ht="15">
      <c r="A5" s="50" t="s">
        <v>346</v>
      </c>
      <c r="B5" s="51"/>
      <c r="C5" s="51"/>
      <c r="D5" s="51"/>
      <c r="E5" s="51"/>
      <c r="F5" s="51"/>
      <c r="G5" s="51"/>
      <c r="H5" s="51"/>
      <c r="I5" s="51"/>
      <c r="J5" s="51"/>
      <c r="K5" s="5"/>
    </row>
    <row r="6" spans="1:11" s="4" customFormat="1">
      <c r="A6" s="8" t="s">
        <v>160</v>
      </c>
      <c r="B6" s="8" t="s">
        <v>161</v>
      </c>
      <c r="C6" s="8" t="s">
        <v>162</v>
      </c>
      <c r="D6" s="8" t="str">
        <f>"0,7097"</f>
        <v>0,7097</v>
      </c>
      <c r="E6" s="8" t="s">
        <v>20</v>
      </c>
      <c r="F6" s="8" t="s">
        <v>30</v>
      </c>
      <c r="G6" s="10" t="s">
        <v>361</v>
      </c>
      <c r="H6" s="54" t="s">
        <v>362</v>
      </c>
      <c r="I6" s="8" t="str">
        <f>"525,0"</f>
        <v>525,0</v>
      </c>
      <c r="J6" s="10" t="str">
        <f>"372,5925"</f>
        <v>372,5925</v>
      </c>
      <c r="K6" s="8" t="s">
        <v>32</v>
      </c>
    </row>
    <row r="7" spans="1:11" s="4" customFormat="1">
      <c r="A7" s="5"/>
      <c r="B7" s="5"/>
      <c r="C7" s="5"/>
      <c r="D7" s="5"/>
      <c r="E7" s="5"/>
      <c r="F7" s="5"/>
      <c r="H7" s="27"/>
      <c r="I7" s="5"/>
      <c r="K7" s="5"/>
    </row>
    <row r="8" spans="1:11" s="4" customFormat="1" ht="15">
      <c r="A8" s="5"/>
      <c r="B8" s="5"/>
      <c r="C8" s="5"/>
      <c r="D8" s="5"/>
      <c r="E8" s="18" t="s">
        <v>52</v>
      </c>
      <c r="F8" s="5"/>
      <c r="H8" s="27"/>
      <c r="I8" s="5"/>
      <c r="K8" s="5"/>
    </row>
    <row r="9" spans="1:11" s="4" customFormat="1" ht="15">
      <c r="A9" s="5"/>
      <c r="B9" s="5"/>
      <c r="C9" s="5"/>
      <c r="D9" s="5"/>
      <c r="E9" s="18" t="s">
        <v>53</v>
      </c>
      <c r="F9" s="5"/>
      <c r="H9" s="27"/>
      <c r="I9" s="5"/>
      <c r="K9" s="5"/>
    </row>
    <row r="10" spans="1:11" s="4" customFormat="1" ht="15">
      <c r="A10" s="5"/>
      <c r="B10" s="5"/>
      <c r="C10" s="5"/>
      <c r="D10" s="5"/>
      <c r="E10" s="18" t="s">
        <v>54</v>
      </c>
      <c r="F10" s="5"/>
      <c r="H10" s="27"/>
      <c r="I10" s="5"/>
      <c r="K10" s="5"/>
    </row>
    <row r="11" spans="1:11" s="4" customFormat="1" ht="15">
      <c r="A11" s="5"/>
      <c r="B11" s="5"/>
      <c r="C11" s="5"/>
      <c r="D11" s="5"/>
      <c r="E11" s="18" t="s">
        <v>55</v>
      </c>
      <c r="F11" s="5"/>
      <c r="H11" s="27"/>
      <c r="I11" s="5"/>
      <c r="K11" s="5"/>
    </row>
    <row r="12" spans="1:11" s="4" customFormat="1" ht="15">
      <c r="A12" s="5"/>
      <c r="B12" s="5"/>
      <c r="C12" s="5"/>
      <c r="D12" s="5"/>
      <c r="E12" s="18" t="s">
        <v>55</v>
      </c>
      <c r="F12" s="5"/>
      <c r="H12" s="27"/>
      <c r="I12" s="5"/>
      <c r="K12" s="5"/>
    </row>
    <row r="13" spans="1:11" s="4" customFormat="1" ht="15">
      <c r="A13" s="5"/>
      <c r="B13" s="5"/>
      <c r="C13" s="5"/>
      <c r="D13" s="5"/>
      <c r="E13" s="18" t="s">
        <v>56</v>
      </c>
      <c r="F13" s="5"/>
      <c r="H13" s="27"/>
      <c r="I13" s="5"/>
      <c r="K13" s="5"/>
    </row>
    <row r="14" spans="1:11" s="4" customFormat="1" ht="15">
      <c r="A14" s="5"/>
      <c r="B14" s="5"/>
      <c r="C14" s="5"/>
      <c r="D14" s="5"/>
      <c r="E14" s="18"/>
      <c r="F14" s="5"/>
      <c r="H14" s="27"/>
      <c r="I14" s="5"/>
      <c r="K14" s="5"/>
    </row>
    <row r="15" spans="1:11" s="4" customFormat="1">
      <c r="A15" s="5"/>
      <c r="B15" s="5"/>
      <c r="C15" s="5"/>
      <c r="D15" s="5"/>
      <c r="E15" s="5"/>
      <c r="F15" s="5"/>
      <c r="H15" s="27"/>
      <c r="I15" s="5"/>
      <c r="K15" s="5"/>
    </row>
    <row r="16" spans="1:11" s="4" customFormat="1" ht="18">
      <c r="A16" s="19" t="s">
        <v>57</v>
      </c>
      <c r="B16" s="19"/>
      <c r="C16" s="5"/>
      <c r="D16" s="5"/>
      <c r="E16" s="5"/>
      <c r="F16" s="5"/>
      <c r="H16" s="27"/>
      <c r="I16" s="5"/>
      <c r="K16" s="5"/>
    </row>
    <row r="17" spans="1:11" s="4" customFormat="1" ht="15">
      <c r="A17" s="20" t="s">
        <v>58</v>
      </c>
      <c r="B17" s="20"/>
      <c r="C17" s="5"/>
      <c r="D17" s="5"/>
      <c r="E17" s="5"/>
      <c r="F17" s="5"/>
      <c r="H17" s="27"/>
      <c r="I17" s="5"/>
      <c r="K17" s="5"/>
    </row>
    <row r="18" spans="1:11" s="4" customFormat="1" ht="14.25">
      <c r="A18" s="22"/>
      <c r="B18" s="23" t="s">
        <v>59</v>
      </c>
      <c r="C18" s="5"/>
      <c r="D18" s="5"/>
      <c r="E18" s="5"/>
      <c r="F18" s="5"/>
      <c r="H18" s="27"/>
      <c r="I18" s="5"/>
      <c r="K18" s="5"/>
    </row>
    <row r="19" spans="1:11" s="4" customFormat="1" ht="15">
      <c r="A19" s="24" t="s">
        <v>60</v>
      </c>
      <c r="B19" s="24" t="s">
        <v>61</v>
      </c>
      <c r="C19" s="24" t="s">
        <v>62</v>
      </c>
      <c r="D19" s="24" t="s">
        <v>63</v>
      </c>
      <c r="E19" s="24" t="s">
        <v>64</v>
      </c>
      <c r="F19" s="5"/>
      <c r="H19" s="27"/>
      <c r="I19" s="5"/>
      <c r="K19" s="5"/>
    </row>
    <row r="20" spans="1:11" s="4" customFormat="1">
      <c r="A20" s="21" t="s">
        <v>159</v>
      </c>
      <c r="B20" s="5" t="s">
        <v>59</v>
      </c>
      <c r="C20" s="5" t="s">
        <v>151</v>
      </c>
      <c r="D20" s="5" t="s">
        <v>363</v>
      </c>
      <c r="E20" s="25" t="s">
        <v>364</v>
      </c>
      <c r="F20" s="5"/>
      <c r="H20" s="27"/>
      <c r="I20" s="5"/>
      <c r="K20" s="5"/>
    </row>
    <row r="21" spans="1:11" s="4" customFormat="1">
      <c r="A21" s="5"/>
      <c r="B21" s="5"/>
      <c r="C21" s="5"/>
      <c r="D21" s="5"/>
      <c r="E21" s="5"/>
      <c r="F21" s="5"/>
      <c r="H21" s="27"/>
      <c r="I21" s="5"/>
      <c r="K21" s="5"/>
    </row>
  </sheetData>
  <mergeCells count="12"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M10" sqref="M10"/>
    </sheetView>
  </sheetViews>
  <sheetFormatPr defaultRowHeight="12.75"/>
  <cols>
    <col min="1" max="1" width="29.5703125" customWidth="1"/>
    <col min="2" max="2" width="31.140625" customWidth="1"/>
    <col min="6" max="6" width="33.5703125" customWidth="1"/>
  </cols>
  <sheetData>
    <row r="1" spans="1:11" s="3" customFormat="1" ht="29.1" customHeight="1">
      <c r="A1" s="49" t="s">
        <v>365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3" customFormat="1" ht="62.1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>
      <c r="A3" s="44" t="s">
        <v>0</v>
      </c>
      <c r="B3" s="46" t="s">
        <v>9</v>
      </c>
      <c r="C3" s="46" t="s">
        <v>12</v>
      </c>
      <c r="D3" s="48" t="s">
        <v>366</v>
      </c>
      <c r="E3" s="48" t="s">
        <v>7</v>
      </c>
      <c r="F3" s="48" t="s">
        <v>11</v>
      </c>
      <c r="G3" s="48" t="s">
        <v>154</v>
      </c>
      <c r="H3" s="48"/>
      <c r="I3" s="48" t="s">
        <v>157</v>
      </c>
      <c r="J3" s="48" t="s">
        <v>6</v>
      </c>
      <c r="K3" s="36" t="s">
        <v>5</v>
      </c>
    </row>
    <row r="4" spans="1:11" s="1" customFormat="1" ht="21" customHeight="1" thickBot="1">
      <c r="A4" s="45"/>
      <c r="B4" s="47"/>
      <c r="C4" s="47"/>
      <c r="D4" s="47"/>
      <c r="E4" s="47"/>
      <c r="F4" s="47"/>
      <c r="G4" s="2" t="s">
        <v>155</v>
      </c>
      <c r="H4" s="26" t="s">
        <v>156</v>
      </c>
      <c r="I4" s="47"/>
      <c r="J4" s="47"/>
      <c r="K4" s="37"/>
    </row>
    <row r="5" spans="1:11" s="4" customFormat="1" ht="15">
      <c r="A5" s="50" t="s">
        <v>25</v>
      </c>
      <c r="B5" s="51"/>
      <c r="C5" s="51"/>
      <c r="D5" s="51"/>
      <c r="E5" s="51"/>
      <c r="F5" s="51"/>
      <c r="G5" s="51"/>
      <c r="H5" s="51"/>
      <c r="I5" s="51"/>
      <c r="J5" s="51"/>
      <c r="K5" s="5"/>
    </row>
    <row r="6" spans="1:11" s="4" customFormat="1">
      <c r="A6" s="8" t="s">
        <v>367</v>
      </c>
      <c r="B6" s="8" t="s">
        <v>368</v>
      </c>
      <c r="C6" s="8" t="s">
        <v>369</v>
      </c>
      <c r="D6" s="8" t="str">
        <f>"0,8537"</f>
        <v>0,8537</v>
      </c>
      <c r="E6" s="8" t="s">
        <v>20</v>
      </c>
      <c r="F6" s="8" t="s">
        <v>30</v>
      </c>
      <c r="G6" s="10" t="s">
        <v>23</v>
      </c>
      <c r="H6" s="54" t="s">
        <v>370</v>
      </c>
      <c r="I6" s="8" t="str">
        <f>"337,5"</f>
        <v>337,5</v>
      </c>
      <c r="J6" s="10" t="str">
        <f>"288,1237"</f>
        <v>288,1237</v>
      </c>
      <c r="K6" s="8" t="s">
        <v>32</v>
      </c>
    </row>
    <row r="7" spans="1:11" s="4" customFormat="1">
      <c r="A7" s="5"/>
      <c r="B7" s="5"/>
      <c r="C7" s="5"/>
      <c r="D7" s="5"/>
      <c r="E7" s="5"/>
      <c r="F7" s="5"/>
      <c r="H7" s="27"/>
      <c r="I7" s="5"/>
      <c r="K7" s="5"/>
    </row>
    <row r="8" spans="1:11" s="4" customFormat="1" ht="15">
      <c r="A8" s="52" t="s">
        <v>33</v>
      </c>
      <c r="B8" s="53"/>
      <c r="C8" s="53"/>
      <c r="D8" s="53"/>
      <c r="E8" s="53"/>
      <c r="F8" s="53"/>
      <c r="G8" s="53"/>
      <c r="H8" s="53"/>
      <c r="I8" s="53"/>
      <c r="J8" s="53"/>
      <c r="K8" s="5"/>
    </row>
    <row r="9" spans="1:11" s="4" customFormat="1">
      <c r="A9" s="8" t="s">
        <v>371</v>
      </c>
      <c r="B9" s="8" t="s">
        <v>372</v>
      </c>
      <c r="C9" s="8" t="s">
        <v>373</v>
      </c>
      <c r="D9" s="8" t="str">
        <f>"0,8114"</f>
        <v>0,8114</v>
      </c>
      <c r="E9" s="8" t="s">
        <v>20</v>
      </c>
      <c r="F9" s="8" t="s">
        <v>30</v>
      </c>
      <c r="G9" s="10" t="s">
        <v>374</v>
      </c>
      <c r="H9" s="54" t="s">
        <v>375</v>
      </c>
      <c r="I9" s="8" t="str">
        <f>"1937,5"</f>
        <v>1937,5</v>
      </c>
      <c r="J9" s="10" t="str">
        <f>"1572,0875"</f>
        <v>1572,0875</v>
      </c>
      <c r="K9" s="8" t="s">
        <v>32</v>
      </c>
    </row>
    <row r="10" spans="1:11" s="4" customFormat="1">
      <c r="A10" s="5"/>
      <c r="B10" s="5"/>
      <c r="C10" s="5"/>
      <c r="D10" s="5"/>
      <c r="E10" s="5"/>
      <c r="F10" s="5"/>
      <c r="H10" s="27"/>
      <c r="I10" s="5"/>
      <c r="K10" s="5"/>
    </row>
    <row r="11" spans="1:11" s="4" customFormat="1" ht="15">
      <c r="A11" s="5"/>
      <c r="B11" s="5"/>
      <c r="C11" s="5"/>
      <c r="D11" s="5"/>
      <c r="E11" s="18" t="s">
        <v>52</v>
      </c>
      <c r="F11" s="5"/>
      <c r="H11" s="27"/>
      <c r="I11" s="5"/>
      <c r="K11" s="5"/>
    </row>
    <row r="12" spans="1:11" s="4" customFormat="1" ht="15">
      <c r="A12" s="5"/>
      <c r="B12" s="5"/>
      <c r="C12" s="5"/>
      <c r="D12" s="5"/>
      <c r="E12" s="18" t="s">
        <v>53</v>
      </c>
      <c r="F12" s="5"/>
      <c r="H12" s="27"/>
      <c r="I12" s="5"/>
      <c r="K12" s="5"/>
    </row>
    <row r="13" spans="1:11" s="4" customFormat="1" ht="15">
      <c r="A13" s="5"/>
      <c r="B13" s="5"/>
      <c r="C13" s="5"/>
      <c r="D13" s="5"/>
      <c r="E13" s="18" t="s">
        <v>54</v>
      </c>
      <c r="F13" s="5"/>
      <c r="H13" s="27"/>
      <c r="I13" s="5"/>
      <c r="K13" s="5"/>
    </row>
    <row r="14" spans="1:11" s="4" customFormat="1" ht="15">
      <c r="A14" s="5"/>
      <c r="B14" s="5"/>
      <c r="C14" s="5"/>
      <c r="D14" s="5"/>
      <c r="E14" s="18" t="s">
        <v>55</v>
      </c>
      <c r="F14" s="5"/>
      <c r="H14" s="27"/>
      <c r="I14" s="5"/>
      <c r="K14" s="5"/>
    </row>
    <row r="15" spans="1:11" s="4" customFormat="1" ht="15">
      <c r="A15" s="5"/>
      <c r="B15" s="5"/>
      <c r="C15" s="5"/>
      <c r="D15" s="5"/>
      <c r="E15" s="18" t="s">
        <v>55</v>
      </c>
      <c r="F15" s="5"/>
      <c r="H15" s="27"/>
      <c r="I15" s="5"/>
      <c r="K15" s="5"/>
    </row>
    <row r="16" spans="1:11" s="4" customFormat="1" ht="15">
      <c r="A16" s="5"/>
      <c r="B16" s="5"/>
      <c r="C16" s="5"/>
      <c r="D16" s="5"/>
      <c r="E16" s="18" t="s">
        <v>56</v>
      </c>
      <c r="F16" s="5"/>
      <c r="H16" s="27"/>
      <c r="I16" s="5"/>
      <c r="K16" s="5"/>
    </row>
    <row r="17" spans="1:11" s="4" customFormat="1" ht="15">
      <c r="A17" s="5"/>
      <c r="B17" s="5"/>
      <c r="C17" s="5"/>
      <c r="D17" s="5"/>
      <c r="E17" s="18"/>
      <c r="F17" s="5"/>
      <c r="H17" s="27"/>
      <c r="I17" s="5"/>
      <c r="K17" s="5"/>
    </row>
    <row r="18" spans="1:11" s="4" customFormat="1">
      <c r="A18" s="5"/>
      <c r="B18" s="5"/>
      <c r="C18" s="5"/>
      <c r="D18" s="5"/>
      <c r="E18" s="5"/>
      <c r="F18" s="5"/>
      <c r="H18" s="27"/>
      <c r="I18" s="5"/>
      <c r="K18" s="5"/>
    </row>
    <row r="19" spans="1:11" s="4" customFormat="1" ht="18">
      <c r="A19" s="19" t="s">
        <v>57</v>
      </c>
      <c r="B19" s="19"/>
      <c r="C19" s="5"/>
      <c r="D19" s="5"/>
      <c r="E19" s="5"/>
      <c r="F19" s="5"/>
      <c r="H19" s="27"/>
      <c r="I19" s="5"/>
      <c r="K19" s="5"/>
    </row>
    <row r="20" spans="1:11" s="4" customFormat="1" ht="15">
      <c r="A20" s="20" t="s">
        <v>68</v>
      </c>
      <c r="B20" s="20"/>
      <c r="C20" s="5"/>
      <c r="D20" s="5"/>
      <c r="E20" s="5"/>
      <c r="F20" s="5"/>
      <c r="H20" s="27"/>
      <c r="I20" s="5"/>
      <c r="K20" s="5"/>
    </row>
    <row r="21" spans="1:11" s="4" customFormat="1" ht="14.25">
      <c r="A21" s="22"/>
      <c r="B21" s="23" t="s">
        <v>59</v>
      </c>
      <c r="C21" s="5"/>
      <c r="D21" s="5"/>
      <c r="E21" s="5"/>
      <c r="F21" s="5"/>
      <c r="H21" s="27"/>
      <c r="I21" s="5"/>
      <c r="K21" s="5"/>
    </row>
    <row r="22" spans="1:11" s="4" customFormat="1" ht="15">
      <c r="A22" s="24" t="s">
        <v>60</v>
      </c>
      <c r="B22" s="24" t="s">
        <v>61</v>
      </c>
      <c r="C22" s="24" t="s">
        <v>62</v>
      </c>
      <c r="D22" s="24" t="s">
        <v>63</v>
      </c>
      <c r="E22" s="24" t="s">
        <v>376</v>
      </c>
      <c r="F22" s="5"/>
      <c r="H22" s="27"/>
      <c r="I22" s="5"/>
      <c r="K22" s="5"/>
    </row>
    <row r="23" spans="1:11" s="4" customFormat="1">
      <c r="A23" s="21" t="s">
        <v>377</v>
      </c>
      <c r="B23" s="5" t="s">
        <v>59</v>
      </c>
      <c r="C23" s="5" t="s">
        <v>74</v>
      </c>
      <c r="D23" s="5" t="s">
        <v>378</v>
      </c>
      <c r="E23" s="25" t="s">
        <v>379</v>
      </c>
      <c r="F23" s="5"/>
      <c r="H23" s="27"/>
      <c r="I23" s="5"/>
      <c r="K23" s="5"/>
    </row>
    <row r="24" spans="1:11" s="4" customFormat="1">
      <c r="A24" s="5"/>
      <c r="B24" s="5"/>
      <c r="C24" s="5"/>
      <c r="D24" s="5"/>
      <c r="E24" s="5"/>
      <c r="F24" s="5"/>
      <c r="H24" s="27"/>
      <c r="I24" s="5"/>
      <c r="K24" s="5"/>
    </row>
    <row r="25" spans="1:11" s="4" customFormat="1" ht="14.25">
      <c r="A25" s="22"/>
      <c r="B25" s="23" t="s">
        <v>265</v>
      </c>
      <c r="C25" s="5"/>
      <c r="D25" s="5"/>
      <c r="E25" s="5"/>
      <c r="F25" s="5"/>
      <c r="H25" s="27"/>
      <c r="I25" s="5"/>
      <c r="K25" s="5"/>
    </row>
    <row r="26" spans="1:11" s="4" customFormat="1" ht="15">
      <c r="A26" s="24" t="s">
        <v>60</v>
      </c>
      <c r="B26" s="24" t="s">
        <v>61</v>
      </c>
      <c r="C26" s="24" t="s">
        <v>62</v>
      </c>
      <c r="D26" s="24" t="s">
        <v>63</v>
      </c>
      <c r="E26" s="24" t="s">
        <v>376</v>
      </c>
      <c r="F26" s="5"/>
      <c r="H26" s="27"/>
      <c r="I26" s="5"/>
      <c r="K26" s="5"/>
    </row>
    <row r="27" spans="1:11" s="4" customFormat="1">
      <c r="A27" s="21" t="s">
        <v>380</v>
      </c>
      <c r="B27" s="5" t="s">
        <v>270</v>
      </c>
      <c r="C27" s="5" t="s">
        <v>23</v>
      </c>
      <c r="D27" s="5" t="s">
        <v>381</v>
      </c>
      <c r="E27" s="25" t="s">
        <v>382</v>
      </c>
      <c r="F27" s="5"/>
      <c r="H27" s="27"/>
      <c r="I27" s="5"/>
      <c r="K27" s="5"/>
    </row>
  </sheetData>
  <mergeCells count="13">
    <mergeCell ref="K3:K4"/>
    <mergeCell ref="A5:J5"/>
    <mergeCell ref="A8:J8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J14" sqref="J14"/>
    </sheetView>
  </sheetViews>
  <sheetFormatPr defaultRowHeight="12.75"/>
  <cols>
    <col min="1" max="1" width="30" customWidth="1"/>
    <col min="2" max="2" width="30.7109375" customWidth="1"/>
    <col min="6" max="6" width="41.28515625" customWidth="1"/>
  </cols>
  <sheetData>
    <row r="1" spans="1:11" s="3" customFormat="1" ht="28.5" customHeight="1">
      <c r="A1" s="49" t="s">
        <v>383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3" customFormat="1" ht="62.1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>
      <c r="A3" s="44" t="s">
        <v>0</v>
      </c>
      <c r="B3" s="46" t="s">
        <v>9</v>
      </c>
      <c r="C3" s="46" t="s">
        <v>12</v>
      </c>
      <c r="D3" s="48" t="s">
        <v>366</v>
      </c>
      <c r="E3" s="48" t="s">
        <v>7</v>
      </c>
      <c r="F3" s="48" t="s">
        <v>11</v>
      </c>
      <c r="G3" s="48" t="s">
        <v>154</v>
      </c>
      <c r="H3" s="48"/>
      <c r="I3" s="48" t="s">
        <v>157</v>
      </c>
      <c r="J3" s="48" t="s">
        <v>6</v>
      </c>
      <c r="K3" s="36" t="s">
        <v>5</v>
      </c>
    </row>
    <row r="4" spans="1:11" s="1" customFormat="1" ht="21" customHeight="1" thickBot="1">
      <c r="A4" s="45"/>
      <c r="B4" s="47"/>
      <c r="C4" s="47"/>
      <c r="D4" s="47"/>
      <c r="E4" s="47"/>
      <c r="F4" s="47"/>
      <c r="G4" s="2" t="s">
        <v>155</v>
      </c>
      <c r="H4" s="26" t="s">
        <v>156</v>
      </c>
      <c r="I4" s="47"/>
      <c r="J4" s="47"/>
      <c r="K4" s="37"/>
    </row>
    <row r="5" spans="1:11" s="4" customFormat="1" ht="15">
      <c r="A5" s="50" t="s">
        <v>90</v>
      </c>
      <c r="B5" s="51"/>
      <c r="C5" s="51"/>
      <c r="D5" s="51"/>
      <c r="E5" s="51"/>
      <c r="F5" s="51"/>
      <c r="G5" s="51"/>
      <c r="H5" s="51"/>
      <c r="I5" s="51"/>
      <c r="J5" s="51"/>
      <c r="K5" s="5"/>
    </row>
    <row r="6" spans="1:11" s="4" customFormat="1">
      <c r="A6" s="8" t="s">
        <v>210</v>
      </c>
      <c r="B6" s="8" t="s">
        <v>211</v>
      </c>
      <c r="C6" s="8" t="s">
        <v>212</v>
      </c>
      <c r="D6" s="8" t="str">
        <f>"0,7417"</f>
        <v>0,7417</v>
      </c>
      <c r="E6" s="8" t="s">
        <v>20</v>
      </c>
      <c r="F6" s="8" t="s">
        <v>137</v>
      </c>
      <c r="G6" s="10" t="s">
        <v>384</v>
      </c>
      <c r="H6" s="54" t="s">
        <v>385</v>
      </c>
      <c r="I6" s="8" t="str">
        <f>"2625,0"</f>
        <v>2625,0</v>
      </c>
      <c r="J6" s="10" t="str">
        <f>"1946,9625"</f>
        <v>1946,9625</v>
      </c>
      <c r="K6" s="8" t="s">
        <v>32</v>
      </c>
    </row>
    <row r="7" spans="1:11" s="4" customFormat="1">
      <c r="A7" s="5"/>
      <c r="B7" s="5"/>
      <c r="C7" s="5"/>
      <c r="D7" s="5"/>
      <c r="E7" s="5"/>
      <c r="F7" s="5"/>
      <c r="H7" s="27"/>
      <c r="I7" s="5"/>
      <c r="K7" s="5"/>
    </row>
    <row r="8" spans="1:11" s="4" customFormat="1" ht="15">
      <c r="A8" s="52" t="s">
        <v>41</v>
      </c>
      <c r="B8" s="53"/>
      <c r="C8" s="53"/>
      <c r="D8" s="53"/>
      <c r="E8" s="53"/>
      <c r="F8" s="53"/>
      <c r="G8" s="53"/>
      <c r="H8" s="53"/>
      <c r="I8" s="53"/>
      <c r="J8" s="53"/>
      <c r="K8" s="5"/>
    </row>
    <row r="9" spans="1:11" s="4" customFormat="1">
      <c r="A9" s="8" t="s">
        <v>215</v>
      </c>
      <c r="B9" s="8" t="s">
        <v>216</v>
      </c>
      <c r="C9" s="8" t="s">
        <v>217</v>
      </c>
      <c r="D9" s="8" t="str">
        <f>"0,7225"</f>
        <v>0,7225</v>
      </c>
      <c r="E9" s="8" t="s">
        <v>20</v>
      </c>
      <c r="F9" s="8" t="s">
        <v>137</v>
      </c>
      <c r="G9" s="10" t="s">
        <v>386</v>
      </c>
      <c r="H9" s="54" t="s">
        <v>387</v>
      </c>
      <c r="I9" s="8" t="str">
        <f>"3052,5"</f>
        <v>3052,5</v>
      </c>
      <c r="J9" s="10" t="str">
        <f>"2205,4313"</f>
        <v>2205,4313</v>
      </c>
      <c r="K9" s="8" t="s">
        <v>32</v>
      </c>
    </row>
    <row r="10" spans="1:11" s="4" customFormat="1">
      <c r="A10" s="5"/>
      <c r="B10" s="5"/>
      <c r="C10" s="5"/>
      <c r="D10" s="5"/>
      <c r="E10" s="5"/>
      <c r="F10" s="5"/>
      <c r="H10" s="27"/>
      <c r="I10" s="5"/>
      <c r="K10" s="5"/>
    </row>
    <row r="11" spans="1:11" s="4" customFormat="1" ht="15">
      <c r="A11" s="5"/>
      <c r="B11" s="5"/>
      <c r="C11" s="5"/>
      <c r="D11" s="5"/>
      <c r="E11" s="18" t="s">
        <v>52</v>
      </c>
      <c r="F11" s="5"/>
      <c r="H11" s="27"/>
      <c r="I11" s="5"/>
      <c r="K11" s="5"/>
    </row>
    <row r="12" spans="1:11" s="4" customFormat="1" ht="15">
      <c r="A12" s="5"/>
      <c r="B12" s="5"/>
      <c r="C12" s="5"/>
      <c r="D12" s="5"/>
      <c r="E12" s="18" t="s">
        <v>53</v>
      </c>
      <c r="F12" s="5"/>
      <c r="H12" s="27"/>
      <c r="I12" s="5"/>
      <c r="K12" s="5"/>
    </row>
    <row r="13" spans="1:11" s="4" customFormat="1" ht="15">
      <c r="A13" s="5"/>
      <c r="B13" s="5"/>
      <c r="C13" s="5"/>
      <c r="D13" s="5"/>
      <c r="E13" s="18" t="s">
        <v>54</v>
      </c>
      <c r="F13" s="5"/>
      <c r="H13" s="27"/>
      <c r="I13" s="5"/>
      <c r="K13" s="5"/>
    </row>
    <row r="14" spans="1:11" s="4" customFormat="1" ht="15">
      <c r="A14" s="5"/>
      <c r="B14" s="5"/>
      <c r="C14" s="5"/>
      <c r="D14" s="5"/>
      <c r="E14" s="18" t="s">
        <v>55</v>
      </c>
      <c r="F14" s="5"/>
      <c r="H14" s="27"/>
      <c r="I14" s="5"/>
      <c r="K14" s="5"/>
    </row>
    <row r="15" spans="1:11" s="4" customFormat="1" ht="15">
      <c r="A15" s="5"/>
      <c r="B15" s="5"/>
      <c r="C15" s="5"/>
      <c r="D15" s="5"/>
      <c r="E15" s="18" t="s">
        <v>55</v>
      </c>
      <c r="F15" s="5"/>
      <c r="H15" s="27"/>
      <c r="I15" s="5"/>
      <c r="K15" s="5"/>
    </row>
    <row r="16" spans="1:11" s="4" customFormat="1" ht="15">
      <c r="A16" s="5"/>
      <c r="B16" s="5"/>
      <c r="C16" s="5"/>
      <c r="D16" s="5"/>
      <c r="E16" s="18" t="s">
        <v>56</v>
      </c>
      <c r="F16" s="5"/>
      <c r="H16" s="27"/>
      <c r="I16" s="5"/>
      <c r="K16" s="5"/>
    </row>
    <row r="17" spans="1:11" s="4" customFormat="1" ht="15">
      <c r="A17" s="5"/>
      <c r="B17" s="5"/>
      <c r="C17" s="5"/>
      <c r="D17" s="5"/>
      <c r="E17" s="18"/>
      <c r="F17" s="5"/>
      <c r="H17" s="27"/>
      <c r="I17" s="5"/>
      <c r="K17" s="5"/>
    </row>
    <row r="18" spans="1:11" s="4" customFormat="1">
      <c r="A18" s="5"/>
      <c r="B18" s="5"/>
      <c r="C18" s="5"/>
      <c r="D18" s="5"/>
      <c r="E18" s="5"/>
      <c r="F18" s="5"/>
      <c r="H18" s="27"/>
      <c r="I18" s="5"/>
      <c r="K18" s="5"/>
    </row>
    <row r="19" spans="1:11" s="4" customFormat="1" ht="18">
      <c r="A19" s="19" t="s">
        <v>57</v>
      </c>
      <c r="B19" s="19"/>
      <c r="C19" s="5"/>
      <c r="D19" s="5"/>
      <c r="E19" s="5"/>
      <c r="F19" s="5"/>
      <c r="H19" s="27"/>
      <c r="I19" s="5"/>
      <c r="K19" s="5"/>
    </row>
    <row r="20" spans="1:11" s="4" customFormat="1" ht="15">
      <c r="A20" s="20" t="s">
        <v>68</v>
      </c>
      <c r="B20" s="20"/>
      <c r="C20" s="5"/>
      <c r="D20" s="5"/>
      <c r="E20" s="5"/>
      <c r="F20" s="5"/>
      <c r="H20" s="27"/>
      <c r="I20" s="5"/>
      <c r="K20" s="5"/>
    </row>
    <row r="21" spans="1:11" s="4" customFormat="1" ht="14.25">
      <c r="A21" s="22"/>
      <c r="B21" s="23" t="s">
        <v>59</v>
      </c>
      <c r="C21" s="5"/>
      <c r="D21" s="5"/>
      <c r="E21" s="5"/>
      <c r="F21" s="5"/>
      <c r="H21" s="27"/>
      <c r="I21" s="5"/>
      <c r="K21" s="5"/>
    </row>
    <row r="22" spans="1:11" s="4" customFormat="1" ht="15">
      <c r="A22" s="24" t="s">
        <v>60</v>
      </c>
      <c r="B22" s="24" t="s">
        <v>61</v>
      </c>
      <c r="C22" s="24" t="s">
        <v>62</v>
      </c>
      <c r="D22" s="24" t="s">
        <v>63</v>
      </c>
      <c r="E22" s="24" t="s">
        <v>376</v>
      </c>
      <c r="F22" s="5"/>
      <c r="H22" s="27"/>
      <c r="I22" s="5"/>
      <c r="K22" s="5"/>
    </row>
    <row r="23" spans="1:11" s="4" customFormat="1">
      <c r="A23" s="21" t="s">
        <v>214</v>
      </c>
      <c r="B23" s="5" t="s">
        <v>59</v>
      </c>
      <c r="C23" s="5" t="s">
        <v>71</v>
      </c>
      <c r="D23" s="5" t="s">
        <v>388</v>
      </c>
      <c r="E23" s="25" t="s">
        <v>389</v>
      </c>
      <c r="F23" s="5"/>
      <c r="H23" s="27"/>
      <c r="I23" s="5"/>
      <c r="K23" s="5"/>
    </row>
    <row r="24" spans="1:11" s="4" customFormat="1">
      <c r="A24" s="5"/>
      <c r="B24" s="5"/>
      <c r="C24" s="5"/>
      <c r="D24" s="5"/>
      <c r="E24" s="5"/>
      <c r="F24" s="5"/>
      <c r="H24" s="27"/>
      <c r="I24" s="5"/>
      <c r="K24" s="5"/>
    </row>
    <row r="25" spans="1:11" s="4" customFormat="1" ht="14.25">
      <c r="A25" s="22"/>
      <c r="B25" s="23" t="s">
        <v>265</v>
      </c>
      <c r="C25" s="5"/>
      <c r="D25" s="5"/>
      <c r="E25" s="5"/>
      <c r="F25" s="5"/>
      <c r="H25" s="27"/>
      <c r="I25" s="5"/>
      <c r="K25" s="5"/>
    </row>
    <row r="26" spans="1:11" s="4" customFormat="1" ht="15">
      <c r="A26" s="24" t="s">
        <v>60</v>
      </c>
      <c r="B26" s="24" t="s">
        <v>61</v>
      </c>
      <c r="C26" s="24" t="s">
        <v>62</v>
      </c>
      <c r="D26" s="24" t="s">
        <v>63</v>
      </c>
      <c r="E26" s="24" t="s">
        <v>376</v>
      </c>
      <c r="F26" s="5"/>
      <c r="H26" s="27"/>
      <c r="I26" s="5"/>
      <c r="K26" s="5"/>
    </row>
    <row r="27" spans="1:11" s="4" customFormat="1">
      <c r="A27" s="21" t="s">
        <v>209</v>
      </c>
      <c r="B27" s="5" t="s">
        <v>266</v>
      </c>
      <c r="C27" s="5" t="s">
        <v>108</v>
      </c>
      <c r="D27" s="5" t="s">
        <v>390</v>
      </c>
      <c r="E27" s="25" t="s">
        <v>391</v>
      </c>
      <c r="F27" s="5"/>
      <c r="H27" s="27"/>
      <c r="I27" s="5"/>
      <c r="K27" s="5"/>
    </row>
  </sheetData>
  <mergeCells count="13">
    <mergeCell ref="K3:K4"/>
    <mergeCell ref="A5:J5"/>
    <mergeCell ref="A8:J8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A3" sqref="A3:A4"/>
    </sheetView>
  </sheetViews>
  <sheetFormatPr defaultRowHeight="12.75"/>
  <cols>
    <col min="1" max="1" width="34.42578125" customWidth="1"/>
    <col min="2" max="2" width="34" customWidth="1"/>
    <col min="6" max="6" width="35" customWidth="1"/>
  </cols>
  <sheetData>
    <row r="1" spans="1:17" s="61" customFormat="1" ht="29.1" customHeight="1">
      <c r="A1" s="58" t="s">
        <v>392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</row>
    <row r="2" spans="1:17" s="61" customFormat="1" ht="62.1" customHeight="1" thickBot="1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4"/>
    </row>
    <row r="3" spans="1:17" s="1" customFormat="1" ht="12.75" customHeight="1">
      <c r="A3" s="44" t="s">
        <v>0</v>
      </c>
      <c r="B3" s="46" t="s">
        <v>9</v>
      </c>
      <c r="C3" s="46" t="s">
        <v>393</v>
      </c>
      <c r="D3" s="48" t="s">
        <v>14</v>
      </c>
      <c r="E3" s="48" t="s">
        <v>7</v>
      </c>
      <c r="F3" s="48" t="s">
        <v>11</v>
      </c>
      <c r="G3" s="48" t="s">
        <v>394</v>
      </c>
      <c r="H3" s="48"/>
      <c r="I3" s="48"/>
      <c r="J3" s="48"/>
      <c r="K3" s="48" t="s">
        <v>395</v>
      </c>
      <c r="L3" s="48"/>
      <c r="M3" s="48"/>
      <c r="N3" s="48"/>
      <c r="O3" s="48" t="s">
        <v>4</v>
      </c>
      <c r="P3" s="48" t="s">
        <v>6</v>
      </c>
      <c r="Q3" s="36" t="s">
        <v>5</v>
      </c>
    </row>
    <row r="4" spans="1:17" s="1" customFormat="1" ht="21" customHeight="1" thickBot="1">
      <c r="A4" s="45"/>
      <c r="B4" s="47"/>
      <c r="C4" s="47"/>
      <c r="D4" s="47"/>
      <c r="E4" s="47"/>
      <c r="F4" s="47"/>
      <c r="G4" s="65">
        <v>1</v>
      </c>
      <c r="H4" s="65">
        <v>2</v>
      </c>
      <c r="I4" s="65">
        <v>3</v>
      </c>
      <c r="J4" s="65" t="s">
        <v>8</v>
      </c>
      <c r="K4" s="65">
        <v>1</v>
      </c>
      <c r="L4" s="65">
        <v>2</v>
      </c>
      <c r="M4" s="65">
        <v>3</v>
      </c>
      <c r="N4" s="65" t="s">
        <v>8</v>
      </c>
      <c r="O4" s="47"/>
      <c r="P4" s="47"/>
      <c r="Q4" s="37"/>
    </row>
    <row r="5" spans="1:17" s="61" customFormat="1" ht="15">
      <c r="A5" s="50" t="s">
        <v>90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66"/>
    </row>
    <row r="6" spans="1:17" s="61" customFormat="1">
      <c r="A6" s="67" t="s">
        <v>188</v>
      </c>
      <c r="B6" s="68" t="s">
        <v>189</v>
      </c>
      <c r="C6" s="68" t="s">
        <v>190</v>
      </c>
      <c r="D6" s="68" t="str">
        <f>"0,5901"</f>
        <v>0,5901</v>
      </c>
      <c r="E6" s="69" t="s">
        <v>20</v>
      </c>
      <c r="F6" s="69" t="s">
        <v>30</v>
      </c>
      <c r="G6" s="68" t="s">
        <v>167</v>
      </c>
      <c r="H6" s="68" t="s">
        <v>396</v>
      </c>
      <c r="I6" s="68" t="s">
        <v>263</v>
      </c>
      <c r="J6" s="13"/>
      <c r="K6" s="68" t="s">
        <v>22</v>
      </c>
      <c r="L6" s="68" t="s">
        <v>397</v>
      </c>
      <c r="M6" s="68" t="s">
        <v>23</v>
      </c>
      <c r="N6" s="13"/>
      <c r="O6" s="67" t="str">
        <f>"142,5"</f>
        <v>142,5</v>
      </c>
      <c r="P6" s="68" t="str">
        <f>"95,0209"</f>
        <v>95,0209</v>
      </c>
      <c r="Q6" s="69" t="s">
        <v>32</v>
      </c>
    </row>
    <row r="7" spans="1:17" s="61" customFormat="1">
      <c r="A7" s="70" t="s">
        <v>398</v>
      </c>
      <c r="B7" s="71" t="s">
        <v>399</v>
      </c>
      <c r="C7" s="71" t="s">
        <v>299</v>
      </c>
      <c r="D7" s="71" t="str">
        <f>"0,5947"</f>
        <v>0,5947</v>
      </c>
      <c r="E7" s="72" t="s">
        <v>20</v>
      </c>
      <c r="F7" s="72" t="s">
        <v>400</v>
      </c>
      <c r="G7" s="71" t="s">
        <v>263</v>
      </c>
      <c r="H7" s="16" t="s">
        <v>401</v>
      </c>
      <c r="I7" s="16"/>
      <c r="J7" s="16"/>
      <c r="K7" s="16" t="s">
        <v>397</v>
      </c>
      <c r="L7" s="71" t="s">
        <v>397</v>
      </c>
      <c r="M7" s="16" t="s">
        <v>23</v>
      </c>
      <c r="N7" s="16"/>
      <c r="O7" s="70" t="str">
        <f>"140,0"</f>
        <v>140,0</v>
      </c>
      <c r="P7" s="71" t="str">
        <f>"83,2580"</f>
        <v>83,2580</v>
      </c>
      <c r="Q7" s="72" t="s">
        <v>32</v>
      </c>
    </row>
    <row r="8" spans="1:17" s="61" customFormat="1">
      <c r="A8" s="25"/>
      <c r="E8" s="66"/>
      <c r="F8" s="66"/>
      <c r="O8" s="25"/>
      <c r="Q8" s="66"/>
    </row>
    <row r="9" spans="1:17" s="61" customFormat="1" ht="15">
      <c r="A9" s="25"/>
      <c r="E9" s="18" t="s">
        <v>52</v>
      </c>
      <c r="F9" s="66"/>
      <c r="O9" s="25"/>
      <c r="Q9" s="66"/>
    </row>
    <row r="10" spans="1:17" s="61" customFormat="1" ht="15">
      <c r="A10" s="25"/>
      <c r="E10" s="18" t="s">
        <v>53</v>
      </c>
      <c r="F10" s="66"/>
      <c r="O10" s="25"/>
      <c r="Q10" s="66"/>
    </row>
    <row r="11" spans="1:17" s="61" customFormat="1" ht="15">
      <c r="A11" s="25"/>
      <c r="E11" s="18" t="s">
        <v>54</v>
      </c>
      <c r="F11" s="66"/>
      <c r="O11" s="25"/>
      <c r="Q11" s="66"/>
    </row>
    <row r="12" spans="1:17" s="61" customFormat="1" ht="15">
      <c r="A12" s="25"/>
      <c r="E12" s="18" t="s">
        <v>55</v>
      </c>
      <c r="F12" s="66"/>
      <c r="O12" s="25"/>
      <c r="Q12" s="66"/>
    </row>
    <row r="13" spans="1:17" s="61" customFormat="1" ht="15">
      <c r="A13" s="25"/>
      <c r="E13" s="18" t="s">
        <v>55</v>
      </c>
      <c r="F13" s="66"/>
      <c r="O13" s="25"/>
      <c r="Q13" s="66"/>
    </row>
    <row r="14" spans="1:17" s="61" customFormat="1" ht="15">
      <c r="A14" s="25"/>
      <c r="E14" s="18" t="s">
        <v>56</v>
      </c>
      <c r="F14" s="66"/>
      <c r="O14" s="25"/>
      <c r="Q14" s="66"/>
    </row>
    <row r="15" spans="1:17" s="61" customFormat="1" ht="15">
      <c r="A15" s="25"/>
      <c r="E15" s="18"/>
      <c r="F15" s="66"/>
      <c r="O15" s="25"/>
      <c r="Q15" s="66"/>
    </row>
    <row r="16" spans="1:17" s="61" customFormat="1">
      <c r="A16" s="25"/>
      <c r="E16" s="66"/>
      <c r="F16" s="66"/>
      <c r="O16" s="25"/>
      <c r="Q16" s="66"/>
    </row>
    <row r="17" spans="1:17" s="61" customFormat="1" ht="18">
      <c r="A17" s="73" t="s">
        <v>57</v>
      </c>
      <c r="B17" s="74"/>
      <c r="E17" s="66"/>
      <c r="F17" s="66"/>
      <c r="O17" s="25"/>
      <c r="Q17" s="66"/>
    </row>
    <row r="18" spans="1:17" s="61" customFormat="1" ht="15">
      <c r="A18" s="75" t="s">
        <v>68</v>
      </c>
      <c r="B18" s="11"/>
      <c r="E18" s="66"/>
      <c r="F18" s="66"/>
      <c r="O18" s="25"/>
      <c r="Q18" s="66"/>
    </row>
    <row r="19" spans="1:17" s="61" customFormat="1" ht="14.25">
      <c r="A19" s="76"/>
      <c r="B19" s="77" t="s">
        <v>249</v>
      </c>
      <c r="E19" s="66"/>
      <c r="F19" s="66"/>
      <c r="O19" s="25"/>
      <c r="Q19" s="66"/>
    </row>
    <row r="20" spans="1:17" s="61" customFormat="1" ht="15">
      <c r="A20" s="24" t="s">
        <v>60</v>
      </c>
      <c r="B20" s="24" t="s">
        <v>61</v>
      </c>
      <c r="C20" s="24" t="s">
        <v>62</v>
      </c>
      <c r="D20" s="24" t="s">
        <v>63</v>
      </c>
      <c r="E20" s="24" t="s">
        <v>64</v>
      </c>
      <c r="F20" s="66"/>
      <c r="O20" s="25"/>
      <c r="Q20" s="66"/>
    </row>
    <row r="21" spans="1:17" s="61" customFormat="1">
      <c r="A21" s="78" t="s">
        <v>187</v>
      </c>
      <c r="B21" s="61" t="s">
        <v>250</v>
      </c>
      <c r="C21" s="61" t="s">
        <v>108</v>
      </c>
      <c r="D21" s="61" t="s">
        <v>402</v>
      </c>
      <c r="E21" s="25" t="s">
        <v>403</v>
      </c>
      <c r="F21" s="66"/>
      <c r="O21" s="25"/>
      <c r="Q21" s="66"/>
    </row>
    <row r="22" spans="1:17" s="61" customFormat="1">
      <c r="A22" s="25"/>
      <c r="E22" s="66"/>
      <c r="F22" s="66"/>
      <c r="O22" s="25"/>
      <c r="Q22" s="66"/>
    </row>
    <row r="23" spans="1:17" s="61" customFormat="1" ht="14.25">
      <c r="A23" s="76"/>
      <c r="B23" s="77" t="s">
        <v>59</v>
      </c>
      <c r="E23" s="66"/>
      <c r="F23" s="66"/>
      <c r="O23" s="25"/>
      <c r="Q23" s="66"/>
    </row>
    <row r="24" spans="1:17" s="61" customFormat="1" ht="15">
      <c r="A24" s="24" t="s">
        <v>60</v>
      </c>
      <c r="B24" s="24" t="s">
        <v>61</v>
      </c>
      <c r="C24" s="24" t="s">
        <v>62</v>
      </c>
      <c r="D24" s="24" t="s">
        <v>63</v>
      </c>
      <c r="E24" s="24" t="s">
        <v>64</v>
      </c>
      <c r="F24" s="66"/>
      <c r="O24" s="25"/>
      <c r="Q24" s="66"/>
    </row>
    <row r="25" spans="1:17" s="61" customFormat="1">
      <c r="A25" s="78" t="s">
        <v>404</v>
      </c>
      <c r="B25" s="61" t="s">
        <v>59</v>
      </c>
      <c r="C25" s="61" t="s">
        <v>108</v>
      </c>
      <c r="D25" s="61" t="s">
        <v>86</v>
      </c>
      <c r="E25" s="25" t="s">
        <v>405</v>
      </c>
      <c r="F25" s="66"/>
      <c r="O25" s="25"/>
      <c r="Q25" s="66"/>
    </row>
  </sheetData>
  <mergeCells count="13">
    <mergeCell ref="P3:P4"/>
    <mergeCell ref="Q3:Q4"/>
    <mergeCell ref="A5:P5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M3" sqref="G3:M4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4.425781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9" t="s">
        <v>336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3" customFormat="1" ht="62.1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9</v>
      </c>
      <c r="C3" s="46" t="s">
        <v>12</v>
      </c>
      <c r="D3" s="48" t="s">
        <v>14</v>
      </c>
      <c r="E3" s="48" t="s">
        <v>7</v>
      </c>
      <c r="F3" s="48" t="s">
        <v>11</v>
      </c>
      <c r="G3" s="48" t="s">
        <v>2</v>
      </c>
      <c r="H3" s="48"/>
      <c r="I3" s="48"/>
      <c r="J3" s="48"/>
      <c r="K3" s="48" t="s">
        <v>76</v>
      </c>
      <c r="L3" s="48" t="s">
        <v>6</v>
      </c>
      <c r="M3" s="36" t="s">
        <v>5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2">
        <v>1</v>
      </c>
      <c r="H4" s="2">
        <v>2</v>
      </c>
      <c r="I4" s="2">
        <v>3</v>
      </c>
      <c r="J4" s="2" t="s">
        <v>8</v>
      </c>
      <c r="K4" s="47"/>
      <c r="L4" s="47"/>
      <c r="M4" s="37"/>
    </row>
    <row r="5" spans="1:13" ht="15">
      <c r="A5" s="50" t="s">
        <v>90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3">
      <c r="A6" s="12" t="s">
        <v>206</v>
      </c>
      <c r="B6" s="12" t="s">
        <v>337</v>
      </c>
      <c r="C6" s="12" t="s">
        <v>208</v>
      </c>
      <c r="D6" s="12" t="str">
        <f>"0,5853"</f>
        <v>0,5853</v>
      </c>
      <c r="E6" s="12" t="s">
        <v>20</v>
      </c>
      <c r="F6" s="12" t="s">
        <v>30</v>
      </c>
      <c r="G6" s="14" t="s">
        <v>305</v>
      </c>
      <c r="H6" s="14" t="s">
        <v>295</v>
      </c>
      <c r="I6" s="14" t="s">
        <v>125</v>
      </c>
      <c r="J6" s="13"/>
      <c r="K6" s="12" t="str">
        <f>"235,0"</f>
        <v>235,0</v>
      </c>
      <c r="L6" s="14" t="str">
        <f>"137,5455"</f>
        <v>137,5455</v>
      </c>
      <c r="M6" s="12" t="s">
        <v>32</v>
      </c>
    </row>
    <row r="7" spans="1:13">
      <c r="A7" s="15" t="s">
        <v>206</v>
      </c>
      <c r="B7" s="15" t="s">
        <v>207</v>
      </c>
      <c r="C7" s="15" t="s">
        <v>208</v>
      </c>
      <c r="D7" s="15" t="str">
        <f>"0,5853"</f>
        <v>0,5853</v>
      </c>
      <c r="E7" s="15" t="s">
        <v>20</v>
      </c>
      <c r="F7" s="15" t="s">
        <v>30</v>
      </c>
      <c r="G7" s="17" t="s">
        <v>305</v>
      </c>
      <c r="H7" s="17" t="s">
        <v>295</v>
      </c>
      <c r="I7" s="17" t="s">
        <v>125</v>
      </c>
      <c r="J7" s="16"/>
      <c r="K7" s="15" t="str">
        <f>"235,0"</f>
        <v>235,0</v>
      </c>
      <c r="L7" s="17" t="str">
        <f>"138,7834"</f>
        <v>138,7834</v>
      </c>
      <c r="M7" s="15" t="s">
        <v>32</v>
      </c>
    </row>
    <row r="9" spans="1:13" ht="15">
      <c r="E9" s="18" t="s">
        <v>52</v>
      </c>
    </row>
    <row r="10" spans="1:13" ht="15">
      <c r="E10" s="18" t="s">
        <v>53</v>
      </c>
    </row>
    <row r="11" spans="1:13" ht="15">
      <c r="E11" s="18" t="s">
        <v>54</v>
      </c>
    </row>
    <row r="12" spans="1:13" ht="15">
      <c r="E12" s="18" t="s">
        <v>55</v>
      </c>
    </row>
    <row r="13" spans="1:13" ht="15">
      <c r="E13" s="18" t="s">
        <v>55</v>
      </c>
    </row>
    <row r="14" spans="1:13" ht="15">
      <c r="E14" s="18" t="s">
        <v>56</v>
      </c>
    </row>
    <row r="15" spans="1:13" ht="15">
      <c r="E15" s="18"/>
    </row>
    <row r="17" spans="1:5" ht="18">
      <c r="A17" s="19" t="s">
        <v>57</v>
      </c>
      <c r="B17" s="19"/>
    </row>
    <row r="18" spans="1:5" ht="15">
      <c r="A18" s="20" t="s">
        <v>68</v>
      </c>
      <c r="B18" s="20"/>
    </row>
    <row r="19" spans="1:5" ht="14.25">
      <c r="A19" s="22"/>
      <c r="B19" s="23" t="s">
        <v>59</v>
      </c>
    </row>
    <row r="20" spans="1:5" ht="15">
      <c r="A20" s="24" t="s">
        <v>60</v>
      </c>
      <c r="B20" s="24" t="s">
        <v>61</v>
      </c>
      <c r="C20" s="24" t="s">
        <v>62</v>
      </c>
      <c r="D20" s="24" t="s">
        <v>63</v>
      </c>
      <c r="E20" s="24" t="s">
        <v>64</v>
      </c>
    </row>
    <row r="21" spans="1:5">
      <c r="A21" s="21" t="s">
        <v>205</v>
      </c>
      <c r="B21" s="5" t="s">
        <v>59</v>
      </c>
      <c r="C21" s="5" t="s">
        <v>108</v>
      </c>
      <c r="D21" s="5" t="s">
        <v>125</v>
      </c>
      <c r="E21" s="25" t="s">
        <v>338</v>
      </c>
    </row>
    <row r="23" spans="1:5" ht="14.25">
      <c r="A23" s="22"/>
      <c r="B23" s="23" t="s">
        <v>265</v>
      </c>
    </row>
    <row r="24" spans="1:5" ht="15">
      <c r="A24" s="24" t="s">
        <v>60</v>
      </c>
      <c r="B24" s="24" t="s">
        <v>61</v>
      </c>
      <c r="C24" s="24" t="s">
        <v>62</v>
      </c>
      <c r="D24" s="24" t="s">
        <v>63</v>
      </c>
      <c r="E24" s="24" t="s">
        <v>64</v>
      </c>
    </row>
    <row r="25" spans="1:5">
      <c r="A25" s="21" t="s">
        <v>205</v>
      </c>
      <c r="B25" s="5" t="s">
        <v>270</v>
      </c>
      <c r="C25" s="5" t="s">
        <v>108</v>
      </c>
      <c r="D25" s="5" t="s">
        <v>125</v>
      </c>
      <c r="E25" s="25" t="s">
        <v>339</v>
      </c>
    </row>
  </sheetData>
  <mergeCells count="12">
    <mergeCell ref="F3:F4"/>
    <mergeCell ref="G3:J3"/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</mergeCells>
  <phoneticPr fontId="1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9" t="s">
        <v>335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3" customFormat="1" ht="62.1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9</v>
      </c>
      <c r="C3" s="46" t="s">
        <v>12</v>
      </c>
      <c r="D3" s="48"/>
      <c r="E3" s="48" t="s">
        <v>7</v>
      </c>
      <c r="F3" s="48" t="s">
        <v>11</v>
      </c>
      <c r="G3" s="48" t="s">
        <v>3</v>
      </c>
      <c r="H3" s="48"/>
      <c r="I3" s="48"/>
      <c r="J3" s="48"/>
      <c r="K3" s="48" t="s">
        <v>76</v>
      </c>
      <c r="L3" s="48" t="s">
        <v>6</v>
      </c>
      <c r="M3" s="36" t="s">
        <v>5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2">
        <v>1</v>
      </c>
      <c r="H4" s="2">
        <v>2</v>
      </c>
      <c r="I4" s="2">
        <v>3</v>
      </c>
      <c r="J4" s="2" t="s">
        <v>8</v>
      </c>
      <c r="K4" s="47"/>
      <c r="L4" s="47"/>
      <c r="M4" s="37"/>
    </row>
    <row r="6" spans="1:13" ht="15">
      <c r="E6" s="18" t="s">
        <v>52</v>
      </c>
    </row>
    <row r="7" spans="1:13" ht="15">
      <c r="E7" s="18" t="s">
        <v>53</v>
      </c>
    </row>
    <row r="8" spans="1:13" ht="15">
      <c r="E8" s="18" t="s">
        <v>54</v>
      </c>
    </row>
    <row r="9" spans="1:13" ht="15">
      <c r="E9" s="18" t="s">
        <v>55</v>
      </c>
    </row>
    <row r="10" spans="1:13" ht="15">
      <c r="E10" s="18" t="s">
        <v>55</v>
      </c>
    </row>
    <row r="11" spans="1:13" ht="15">
      <c r="E11" s="18" t="s">
        <v>56</v>
      </c>
    </row>
    <row r="12" spans="1:13" ht="15">
      <c r="E12" s="18"/>
    </row>
    <row r="14" spans="1:13" ht="18">
      <c r="A14" s="19" t="s">
        <v>57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1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9" t="s">
        <v>334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3" customFormat="1" ht="62.1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9</v>
      </c>
      <c r="C3" s="46" t="s">
        <v>12</v>
      </c>
      <c r="D3" s="48"/>
      <c r="E3" s="48" t="s">
        <v>7</v>
      </c>
      <c r="F3" s="48" t="s">
        <v>11</v>
      </c>
      <c r="G3" s="48" t="s">
        <v>3</v>
      </c>
      <c r="H3" s="48"/>
      <c r="I3" s="48"/>
      <c r="J3" s="48"/>
      <c r="K3" s="48" t="s">
        <v>76</v>
      </c>
      <c r="L3" s="48" t="s">
        <v>6</v>
      </c>
      <c r="M3" s="36" t="s">
        <v>5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2">
        <v>1</v>
      </c>
      <c r="H4" s="2">
        <v>2</v>
      </c>
      <c r="I4" s="2">
        <v>3</v>
      </c>
      <c r="J4" s="2" t="s">
        <v>8</v>
      </c>
      <c r="K4" s="47"/>
      <c r="L4" s="47"/>
      <c r="M4" s="37"/>
    </row>
    <row r="6" spans="1:13" ht="15">
      <c r="E6" s="18" t="s">
        <v>52</v>
      </c>
    </row>
    <row r="7" spans="1:13" ht="15">
      <c r="E7" s="18" t="s">
        <v>53</v>
      </c>
    </row>
    <row r="8" spans="1:13" ht="15">
      <c r="E8" s="18" t="s">
        <v>54</v>
      </c>
    </row>
    <row r="9" spans="1:13" ht="15">
      <c r="E9" s="18" t="s">
        <v>55</v>
      </c>
    </row>
    <row r="10" spans="1:13" ht="15">
      <c r="E10" s="18" t="s">
        <v>55</v>
      </c>
    </row>
    <row r="11" spans="1:13" ht="15">
      <c r="E11" s="18" t="s">
        <v>56</v>
      </c>
    </row>
    <row r="12" spans="1:13" ht="15">
      <c r="E12" s="18"/>
    </row>
    <row r="14" spans="1:13" ht="18">
      <c r="A14" s="19" t="s">
        <v>57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1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9" t="s">
        <v>333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3" customFormat="1" ht="62.1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9</v>
      </c>
      <c r="C3" s="46" t="s">
        <v>12</v>
      </c>
      <c r="D3" s="48"/>
      <c r="E3" s="48" t="s">
        <v>7</v>
      </c>
      <c r="F3" s="48" t="s">
        <v>11</v>
      </c>
      <c r="G3" s="48" t="s">
        <v>2</v>
      </c>
      <c r="H3" s="48"/>
      <c r="I3" s="48"/>
      <c r="J3" s="48"/>
      <c r="K3" s="48" t="s">
        <v>76</v>
      </c>
      <c r="L3" s="48" t="s">
        <v>6</v>
      </c>
      <c r="M3" s="36" t="s">
        <v>5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2">
        <v>1</v>
      </c>
      <c r="H4" s="2">
        <v>2</v>
      </c>
      <c r="I4" s="2">
        <v>3</v>
      </c>
      <c r="J4" s="2" t="s">
        <v>8</v>
      </c>
      <c r="K4" s="47"/>
      <c r="L4" s="47"/>
      <c r="M4" s="37"/>
    </row>
    <row r="6" spans="1:13" ht="15">
      <c r="E6" s="18" t="s">
        <v>52</v>
      </c>
    </row>
    <row r="7" spans="1:13" ht="15">
      <c r="E7" s="18" t="s">
        <v>53</v>
      </c>
    </row>
    <row r="8" spans="1:13" ht="15">
      <c r="E8" s="18" t="s">
        <v>54</v>
      </c>
    </row>
    <row r="9" spans="1:13" ht="15">
      <c r="E9" s="18" t="s">
        <v>55</v>
      </c>
    </row>
    <row r="10" spans="1:13" ht="15">
      <c r="E10" s="18" t="s">
        <v>55</v>
      </c>
    </row>
    <row r="11" spans="1:13" ht="15">
      <c r="E11" s="18" t="s">
        <v>56</v>
      </c>
    </row>
    <row r="12" spans="1:13" ht="15">
      <c r="E12" s="18"/>
    </row>
    <row r="14" spans="1:13" ht="18">
      <c r="A14" s="19" t="s">
        <v>57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1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G18" sqref="G18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6.5703125" style="5" bestFit="1" customWidth="1"/>
    <col min="4" max="4" width="9.28515625" style="5" bestFit="1" customWidth="1"/>
    <col min="5" max="5" width="22.7109375" style="5" bestFit="1" customWidth="1"/>
    <col min="6" max="6" width="29.7109375" style="5" bestFit="1" customWidth="1"/>
    <col min="7" max="7" width="5.5703125" style="4" bestFit="1" customWidth="1"/>
    <col min="8" max="8" width="4" style="27" bestFit="1" customWidth="1"/>
    <col min="9" max="9" width="7.85546875" style="5" bestFit="1" customWidth="1"/>
    <col min="10" max="10" width="6.5703125" style="4" bestFit="1" customWidth="1"/>
    <col min="11" max="11" width="8.85546875" style="5" bestFit="1" customWidth="1"/>
    <col min="12" max="16384" width="9.140625" style="4"/>
  </cols>
  <sheetData>
    <row r="1" spans="1:13" s="3" customFormat="1" ht="29.1" customHeight="1">
      <c r="A1" s="49" t="s">
        <v>332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3" s="3" customFormat="1" ht="62.1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3" s="1" customFormat="1" ht="12.75" customHeight="1">
      <c r="A3" s="44" t="s">
        <v>0</v>
      </c>
      <c r="B3" s="46" t="s">
        <v>9</v>
      </c>
      <c r="C3" s="46" t="s">
        <v>12</v>
      </c>
      <c r="D3" s="48" t="s">
        <v>14</v>
      </c>
      <c r="E3" s="48" t="s">
        <v>7</v>
      </c>
      <c r="F3" s="48" t="s">
        <v>11</v>
      </c>
      <c r="G3" s="48" t="s">
        <v>2</v>
      </c>
      <c r="H3" s="48"/>
      <c r="I3" s="48"/>
      <c r="J3" s="48"/>
      <c r="K3" s="48" t="s">
        <v>76</v>
      </c>
      <c r="L3" s="48" t="s">
        <v>6</v>
      </c>
      <c r="M3" s="36" t="s">
        <v>5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2">
        <v>1</v>
      </c>
      <c r="H4" s="2">
        <v>2</v>
      </c>
      <c r="I4" s="2">
        <v>3</v>
      </c>
      <c r="J4" s="2" t="s">
        <v>8</v>
      </c>
      <c r="K4" s="47"/>
      <c r="L4" s="47"/>
      <c r="M4" s="37"/>
    </row>
    <row r="5" spans="1:13" ht="15">
      <c r="A5" s="50" t="s">
        <v>41</v>
      </c>
      <c r="B5" s="51"/>
      <c r="C5" s="51"/>
      <c r="D5" s="51"/>
      <c r="E5" s="51"/>
      <c r="F5" s="51"/>
      <c r="G5" s="51"/>
      <c r="H5" s="51"/>
      <c r="I5" s="51"/>
      <c r="J5" s="51"/>
    </row>
    <row r="6" spans="1:13">
      <c r="A6" s="31" t="s">
        <v>214</v>
      </c>
      <c r="B6" s="8" t="s">
        <v>216</v>
      </c>
      <c r="C6" s="8" t="s">
        <v>217</v>
      </c>
      <c r="D6" s="8" t="str">
        <f>"0,5793"</f>
        <v>0,5793</v>
      </c>
      <c r="E6" s="8" t="s">
        <v>20</v>
      </c>
      <c r="F6" s="8" t="s">
        <v>137</v>
      </c>
      <c r="G6" s="33" t="s">
        <v>341</v>
      </c>
      <c r="H6" s="32">
        <v>155</v>
      </c>
      <c r="I6" s="31" t="s">
        <v>342</v>
      </c>
      <c r="J6" s="10"/>
      <c r="K6" s="31" t="s">
        <v>342</v>
      </c>
    </row>
    <row r="8" spans="1:13" ht="15">
      <c r="A8" s="52" t="s">
        <v>98</v>
      </c>
      <c r="B8" s="53"/>
      <c r="C8" s="53"/>
      <c r="D8" s="53"/>
      <c r="E8" s="53"/>
      <c r="F8" s="53"/>
      <c r="G8" s="53"/>
      <c r="H8" s="53"/>
      <c r="I8" s="53"/>
      <c r="J8" s="53"/>
    </row>
    <row r="9" spans="1:13">
      <c r="A9" s="31" t="s">
        <v>244</v>
      </c>
      <c r="B9" s="8" t="s">
        <v>246</v>
      </c>
      <c r="C9" s="8" t="s">
        <v>247</v>
      </c>
      <c r="D9" s="8" t="str">
        <f>"0,5314"</f>
        <v>0,5314</v>
      </c>
      <c r="E9" s="8" t="s">
        <v>20</v>
      </c>
      <c r="F9" s="8" t="s">
        <v>30</v>
      </c>
      <c r="G9" s="33" t="s">
        <v>343</v>
      </c>
      <c r="H9" s="32">
        <v>167.5</v>
      </c>
      <c r="I9" s="31" t="s">
        <v>344</v>
      </c>
      <c r="J9" s="10"/>
      <c r="K9" s="31" t="s">
        <v>344</v>
      </c>
    </row>
    <row r="11" spans="1:13" ht="15">
      <c r="E11" s="18" t="s">
        <v>52</v>
      </c>
    </row>
    <row r="12" spans="1:13" ht="15">
      <c r="E12" s="18" t="s">
        <v>53</v>
      </c>
    </row>
    <row r="13" spans="1:13" ht="15">
      <c r="E13" s="18" t="s">
        <v>54</v>
      </c>
    </row>
    <row r="14" spans="1:13" ht="15">
      <c r="E14" s="18" t="s">
        <v>55</v>
      </c>
    </row>
    <row r="15" spans="1:13" ht="15">
      <c r="E15" s="18" t="s">
        <v>55</v>
      </c>
    </row>
    <row r="16" spans="1:13" ht="15">
      <c r="E16" s="18" t="s">
        <v>56</v>
      </c>
    </row>
    <row r="17" spans="1:5" ht="15">
      <c r="E17" s="18"/>
    </row>
    <row r="19" spans="1:5" ht="18">
      <c r="A19" s="19" t="s">
        <v>57</v>
      </c>
      <c r="B19" s="19"/>
    </row>
  </sheetData>
  <mergeCells count="13">
    <mergeCell ref="E3:E4"/>
    <mergeCell ref="F3:F4"/>
    <mergeCell ref="G3:J3"/>
    <mergeCell ref="A8:J8"/>
    <mergeCell ref="L3:L4"/>
    <mergeCell ref="M3:M4"/>
    <mergeCell ref="K3:K4"/>
    <mergeCell ref="A5:J5"/>
    <mergeCell ref="A1:K2"/>
    <mergeCell ref="A3:A4"/>
    <mergeCell ref="B3:B4"/>
    <mergeCell ref="C3:C4"/>
    <mergeCell ref="D3:D4"/>
  </mergeCells>
  <phoneticPr fontId="1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17" style="5" bestFit="1" customWidth="1"/>
    <col min="3" max="3" width="5.7109375" style="5" bestFit="1" customWidth="1"/>
    <col min="4" max="4" width="6.5703125" style="5" bestFit="1" customWidth="1"/>
    <col min="5" max="5" width="22.7109375" style="5" bestFit="1" customWidth="1"/>
    <col min="6" max="6" width="16.7109375" style="5" bestFit="1" customWidth="1"/>
    <col min="7" max="9" width="2.140625" style="4" bestFit="1" customWidth="1"/>
    <col min="10" max="10" width="4.85546875" style="4" bestFit="1" customWidth="1"/>
    <col min="11" max="11" width="7.85546875" style="5" bestFit="1" customWidth="1"/>
    <col min="12" max="12" width="6.42578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9" t="s">
        <v>331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3" customFormat="1" ht="62.1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9</v>
      </c>
      <c r="C3" s="46" t="s">
        <v>12</v>
      </c>
      <c r="D3" s="48"/>
      <c r="E3" s="48" t="s">
        <v>7</v>
      </c>
      <c r="F3" s="48" t="s">
        <v>11</v>
      </c>
      <c r="G3" s="48" t="s">
        <v>2</v>
      </c>
      <c r="H3" s="48"/>
      <c r="I3" s="48"/>
      <c r="J3" s="48"/>
      <c r="K3" s="48" t="s">
        <v>76</v>
      </c>
      <c r="L3" s="48" t="s">
        <v>6</v>
      </c>
      <c r="M3" s="36" t="s">
        <v>5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2">
        <v>1</v>
      </c>
      <c r="H4" s="2">
        <v>2</v>
      </c>
      <c r="I4" s="2">
        <v>3</v>
      </c>
      <c r="J4" s="2" t="s">
        <v>8</v>
      </c>
      <c r="K4" s="47"/>
      <c r="L4" s="47"/>
      <c r="M4" s="37"/>
    </row>
    <row r="6" spans="1:13" ht="15">
      <c r="E6" s="18" t="s">
        <v>52</v>
      </c>
    </row>
    <row r="7" spans="1:13" ht="15">
      <c r="E7" s="18" t="s">
        <v>53</v>
      </c>
    </row>
    <row r="8" spans="1:13" ht="15">
      <c r="E8" s="18" t="s">
        <v>54</v>
      </c>
    </row>
    <row r="9" spans="1:13" ht="15">
      <c r="E9" s="18" t="s">
        <v>55</v>
      </c>
    </row>
    <row r="10" spans="1:13" ht="15">
      <c r="E10" s="18" t="s">
        <v>55</v>
      </c>
    </row>
    <row r="11" spans="1:13" ht="15">
      <c r="E11" s="18" t="s">
        <v>56</v>
      </c>
    </row>
    <row r="12" spans="1:13" ht="15">
      <c r="E12" s="18"/>
    </row>
    <row r="14" spans="1:13" ht="18">
      <c r="A14" s="19" t="s">
        <v>57</v>
      </c>
      <c r="B14" s="19"/>
    </row>
  </sheetData>
  <mergeCells count="11">
    <mergeCell ref="G3:J3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</mergeCells>
  <phoneticPr fontId="1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M48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42578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4.425781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49" t="s">
        <v>273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3" customFormat="1" ht="62.1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9</v>
      </c>
      <c r="C3" s="46" t="s">
        <v>12</v>
      </c>
      <c r="D3" s="48" t="s">
        <v>14</v>
      </c>
      <c r="E3" s="48" t="s">
        <v>7</v>
      </c>
      <c r="F3" s="48" t="s">
        <v>11</v>
      </c>
      <c r="G3" s="48" t="s">
        <v>3</v>
      </c>
      <c r="H3" s="48"/>
      <c r="I3" s="48"/>
      <c r="J3" s="48"/>
      <c r="K3" s="48" t="s">
        <v>76</v>
      </c>
      <c r="L3" s="48" t="s">
        <v>6</v>
      </c>
      <c r="M3" s="36" t="s">
        <v>5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2">
        <v>1</v>
      </c>
      <c r="H4" s="2">
        <v>2</v>
      </c>
      <c r="I4" s="2">
        <v>3</v>
      </c>
      <c r="J4" s="2" t="s">
        <v>8</v>
      </c>
      <c r="K4" s="47"/>
      <c r="L4" s="47"/>
      <c r="M4" s="37"/>
    </row>
    <row r="5" spans="1:13" ht="15">
      <c r="A5" s="50" t="s">
        <v>168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3">
      <c r="A6" s="8" t="s">
        <v>275</v>
      </c>
      <c r="B6" s="8" t="s">
        <v>276</v>
      </c>
      <c r="C6" s="8" t="s">
        <v>277</v>
      </c>
      <c r="D6" s="8" t="str">
        <f>"0,6673"</f>
        <v>0,6673</v>
      </c>
      <c r="E6" s="8" t="s">
        <v>20</v>
      </c>
      <c r="F6" s="8" t="s">
        <v>30</v>
      </c>
      <c r="G6" s="9" t="s">
        <v>278</v>
      </c>
      <c r="H6" s="9" t="s">
        <v>278</v>
      </c>
      <c r="I6" s="10" t="s">
        <v>278</v>
      </c>
      <c r="J6" s="9"/>
      <c r="K6" s="8" t="str">
        <f>"205,0"</f>
        <v>205,0</v>
      </c>
      <c r="L6" s="10" t="str">
        <f>"136,7965"</f>
        <v>136,7965</v>
      </c>
      <c r="M6" s="8" t="s">
        <v>32</v>
      </c>
    </row>
    <row r="8" spans="1:13" ht="15">
      <c r="A8" s="52" t="s">
        <v>33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3">
      <c r="A9" s="12" t="s">
        <v>280</v>
      </c>
      <c r="B9" s="12" t="s">
        <v>281</v>
      </c>
      <c r="C9" s="12" t="s">
        <v>282</v>
      </c>
      <c r="D9" s="12" t="str">
        <f>"0,6329"</f>
        <v>0,6329</v>
      </c>
      <c r="E9" s="12" t="s">
        <v>20</v>
      </c>
      <c r="F9" s="12" t="s">
        <v>30</v>
      </c>
      <c r="G9" s="13" t="s">
        <v>218</v>
      </c>
      <c r="H9" s="14" t="s">
        <v>283</v>
      </c>
      <c r="I9" s="13" t="s">
        <v>284</v>
      </c>
      <c r="J9" s="13"/>
      <c r="K9" s="12" t="str">
        <f>"217,5"</f>
        <v>217,5</v>
      </c>
      <c r="L9" s="14" t="str">
        <f>"137,6557"</f>
        <v>137,6557</v>
      </c>
      <c r="M9" s="12" t="s">
        <v>32</v>
      </c>
    </row>
    <row r="10" spans="1:13">
      <c r="A10" s="15" t="s">
        <v>286</v>
      </c>
      <c r="B10" s="15" t="s">
        <v>287</v>
      </c>
      <c r="C10" s="15" t="s">
        <v>288</v>
      </c>
      <c r="D10" s="15" t="str">
        <f>"0,6341"</f>
        <v>0,6341</v>
      </c>
      <c r="E10" s="15" t="s">
        <v>20</v>
      </c>
      <c r="F10" s="15" t="s">
        <v>30</v>
      </c>
      <c r="G10" s="17" t="s">
        <v>198</v>
      </c>
      <c r="H10" s="17" t="s">
        <v>46</v>
      </c>
      <c r="I10" s="17" t="s">
        <v>218</v>
      </c>
      <c r="J10" s="16"/>
      <c r="K10" s="15" t="str">
        <f>"180,0"</f>
        <v>180,0</v>
      </c>
      <c r="L10" s="17" t="str">
        <f>"114,1380"</f>
        <v>114,1380</v>
      </c>
      <c r="M10" s="15" t="s">
        <v>32</v>
      </c>
    </row>
    <row r="12" spans="1:13" ht="15">
      <c r="A12" s="52" t="s">
        <v>90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13">
      <c r="A13" s="12" t="s">
        <v>290</v>
      </c>
      <c r="B13" s="12" t="s">
        <v>291</v>
      </c>
      <c r="C13" s="12" t="s">
        <v>204</v>
      </c>
      <c r="D13" s="12" t="str">
        <f>"0,5897"</f>
        <v>0,5897</v>
      </c>
      <c r="E13" s="12" t="s">
        <v>20</v>
      </c>
      <c r="F13" s="12" t="s">
        <v>30</v>
      </c>
      <c r="G13" s="14" t="s">
        <v>284</v>
      </c>
      <c r="H13" s="14" t="s">
        <v>95</v>
      </c>
      <c r="I13" s="14" t="s">
        <v>96</v>
      </c>
      <c r="J13" s="13"/>
      <c r="K13" s="12" t="str">
        <f>"260,0"</f>
        <v>260,0</v>
      </c>
      <c r="L13" s="14" t="str">
        <f>"153,3220"</f>
        <v>153,3220</v>
      </c>
      <c r="M13" s="12" t="s">
        <v>32</v>
      </c>
    </row>
    <row r="14" spans="1:13">
      <c r="A14" s="28" t="s">
        <v>293</v>
      </c>
      <c r="B14" s="28" t="s">
        <v>294</v>
      </c>
      <c r="C14" s="28" t="s">
        <v>195</v>
      </c>
      <c r="D14" s="28" t="str">
        <f>"0,5889"</f>
        <v>0,5889</v>
      </c>
      <c r="E14" s="28" t="s">
        <v>20</v>
      </c>
      <c r="F14" s="28" t="s">
        <v>30</v>
      </c>
      <c r="G14" s="30" t="s">
        <v>139</v>
      </c>
      <c r="H14" s="30" t="s">
        <v>295</v>
      </c>
      <c r="I14" s="30" t="s">
        <v>125</v>
      </c>
      <c r="J14" s="29"/>
      <c r="K14" s="28" t="str">
        <f>"235,0"</f>
        <v>235,0</v>
      </c>
      <c r="L14" s="30" t="str">
        <f>"138,3915"</f>
        <v>138,3915</v>
      </c>
      <c r="M14" s="28" t="s">
        <v>32</v>
      </c>
    </row>
    <row r="15" spans="1:13">
      <c r="A15" s="28" t="s">
        <v>297</v>
      </c>
      <c r="B15" s="28" t="s">
        <v>298</v>
      </c>
      <c r="C15" s="28" t="s">
        <v>299</v>
      </c>
      <c r="D15" s="28" t="str">
        <f>"0,5947"</f>
        <v>0,5947</v>
      </c>
      <c r="E15" s="28" t="s">
        <v>20</v>
      </c>
      <c r="F15" s="28" t="s">
        <v>30</v>
      </c>
      <c r="G15" s="30" t="s">
        <v>218</v>
      </c>
      <c r="H15" s="30" t="s">
        <v>295</v>
      </c>
      <c r="I15" s="29" t="s">
        <v>125</v>
      </c>
      <c r="J15" s="29"/>
      <c r="K15" s="28" t="str">
        <f>"225,0"</f>
        <v>225,0</v>
      </c>
      <c r="L15" s="30" t="str">
        <f>"133,8075"</f>
        <v>133,8075</v>
      </c>
      <c r="M15" s="28" t="s">
        <v>32</v>
      </c>
    </row>
    <row r="16" spans="1:13">
      <c r="A16" s="28" t="s">
        <v>301</v>
      </c>
      <c r="B16" s="28" t="s">
        <v>302</v>
      </c>
      <c r="C16" s="28" t="s">
        <v>303</v>
      </c>
      <c r="D16" s="28" t="str">
        <f>"0,5857"</f>
        <v>0,5857</v>
      </c>
      <c r="E16" s="28" t="s">
        <v>20</v>
      </c>
      <c r="F16" s="28" t="s">
        <v>304</v>
      </c>
      <c r="G16" s="30" t="s">
        <v>123</v>
      </c>
      <c r="H16" s="30" t="s">
        <v>305</v>
      </c>
      <c r="I16" s="30" t="s">
        <v>295</v>
      </c>
      <c r="J16" s="29"/>
      <c r="K16" s="28" t="str">
        <f>"225,0"</f>
        <v>225,0</v>
      </c>
      <c r="L16" s="30" t="str">
        <f>"131,7825"</f>
        <v>131,7825</v>
      </c>
      <c r="M16" s="28" t="s">
        <v>32</v>
      </c>
    </row>
    <row r="17" spans="1:13">
      <c r="A17" s="15" t="s">
        <v>307</v>
      </c>
      <c r="B17" s="15" t="s">
        <v>308</v>
      </c>
      <c r="C17" s="15" t="s">
        <v>309</v>
      </c>
      <c r="D17" s="15" t="str">
        <f>"0,6055"</f>
        <v>0,6055</v>
      </c>
      <c r="E17" s="15" t="s">
        <v>20</v>
      </c>
      <c r="F17" s="15" t="s">
        <v>30</v>
      </c>
      <c r="G17" s="17" t="s">
        <v>230</v>
      </c>
      <c r="H17" s="16" t="s">
        <v>123</v>
      </c>
      <c r="I17" s="16" t="s">
        <v>123</v>
      </c>
      <c r="J17" s="16"/>
      <c r="K17" s="15" t="str">
        <f>"190,0"</f>
        <v>190,0</v>
      </c>
      <c r="L17" s="17" t="str">
        <f>"115,0450"</f>
        <v>115,0450</v>
      </c>
      <c r="M17" s="15" t="s">
        <v>32</v>
      </c>
    </row>
    <row r="19" spans="1:13" ht="15">
      <c r="A19" s="52" t="s">
        <v>98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0" spans="1:13">
      <c r="A20" s="12" t="s">
        <v>311</v>
      </c>
      <c r="B20" s="12" t="s">
        <v>312</v>
      </c>
      <c r="C20" s="12" t="s">
        <v>313</v>
      </c>
      <c r="D20" s="12" t="str">
        <f>"0,5241"</f>
        <v>0,5241</v>
      </c>
      <c r="E20" s="12" t="s">
        <v>20</v>
      </c>
      <c r="F20" s="12" t="s">
        <v>30</v>
      </c>
      <c r="G20" s="14" t="s">
        <v>123</v>
      </c>
      <c r="H20" s="14" t="s">
        <v>283</v>
      </c>
      <c r="I20" s="14" t="s">
        <v>295</v>
      </c>
      <c r="J20" s="13"/>
      <c r="K20" s="12" t="str">
        <f>"225,0"</f>
        <v>225,0</v>
      </c>
      <c r="L20" s="14" t="str">
        <f>"121,4602"</f>
        <v>121,4602</v>
      </c>
      <c r="M20" s="12" t="s">
        <v>32</v>
      </c>
    </row>
    <row r="21" spans="1:13">
      <c r="A21" s="28" t="s">
        <v>315</v>
      </c>
      <c r="B21" s="28" t="s">
        <v>316</v>
      </c>
      <c r="C21" s="28" t="s">
        <v>317</v>
      </c>
      <c r="D21" s="28" t="str">
        <f>"0,5304"</f>
        <v>0,5304</v>
      </c>
      <c r="E21" s="28" t="s">
        <v>20</v>
      </c>
      <c r="F21" s="28" t="s">
        <v>30</v>
      </c>
      <c r="G21" s="30" t="s">
        <v>123</v>
      </c>
      <c r="H21" s="30" t="s">
        <v>139</v>
      </c>
      <c r="I21" s="30" t="s">
        <v>283</v>
      </c>
      <c r="J21" s="29"/>
      <c r="K21" s="28" t="str">
        <f>"217,5"</f>
        <v>217,5</v>
      </c>
      <c r="L21" s="30" t="str">
        <f>"115,3620"</f>
        <v>115,3620</v>
      </c>
      <c r="M21" s="28" t="s">
        <v>32</v>
      </c>
    </row>
    <row r="22" spans="1:13">
      <c r="A22" s="15" t="s">
        <v>318</v>
      </c>
      <c r="B22" s="15" t="s">
        <v>319</v>
      </c>
      <c r="C22" s="15" t="s">
        <v>320</v>
      </c>
      <c r="D22" s="15" t="str">
        <f>"0,5337"</f>
        <v>0,5337</v>
      </c>
      <c r="E22" s="15" t="s">
        <v>20</v>
      </c>
      <c r="F22" s="15" t="s">
        <v>30</v>
      </c>
      <c r="G22" s="16" t="s">
        <v>95</v>
      </c>
      <c r="H22" s="16"/>
      <c r="I22" s="16"/>
      <c r="J22" s="16"/>
      <c r="K22" s="15" t="str">
        <f>"0,0"</f>
        <v>0,0</v>
      </c>
      <c r="L22" s="17" t="str">
        <f>"0,0000"</f>
        <v>0,0000</v>
      </c>
      <c r="M22" s="15" t="s">
        <v>32</v>
      </c>
    </row>
    <row r="24" spans="1:13" ht="15">
      <c r="E24" s="18" t="s">
        <v>52</v>
      </c>
    </row>
    <row r="25" spans="1:13" ht="15">
      <c r="E25" s="18" t="s">
        <v>53</v>
      </c>
    </row>
    <row r="26" spans="1:13" ht="15">
      <c r="E26" s="18" t="s">
        <v>54</v>
      </c>
    </row>
    <row r="27" spans="1:13" ht="15">
      <c r="E27" s="18" t="s">
        <v>55</v>
      </c>
    </row>
    <row r="28" spans="1:13" ht="15">
      <c r="E28" s="18" t="s">
        <v>55</v>
      </c>
    </row>
    <row r="29" spans="1:13" ht="15">
      <c r="E29" s="18" t="s">
        <v>56</v>
      </c>
    </row>
    <row r="30" spans="1:13" ht="15">
      <c r="E30" s="18"/>
    </row>
    <row r="32" spans="1:13" ht="18">
      <c r="A32" s="19" t="s">
        <v>57</v>
      </c>
      <c r="B32" s="19"/>
    </row>
    <row r="33" spans="1:5" ht="15">
      <c r="A33" s="20" t="s">
        <v>68</v>
      </c>
      <c r="B33" s="20"/>
    </row>
    <row r="34" spans="1:5" ht="14.25">
      <c r="A34" s="22"/>
      <c r="B34" s="23" t="s">
        <v>69</v>
      </c>
    </row>
    <row r="35" spans="1:5" ht="15">
      <c r="A35" s="24" t="s">
        <v>60</v>
      </c>
      <c r="B35" s="24" t="s">
        <v>61</v>
      </c>
      <c r="C35" s="24" t="s">
        <v>62</v>
      </c>
      <c r="D35" s="24" t="s">
        <v>63</v>
      </c>
      <c r="E35" s="24" t="s">
        <v>64</v>
      </c>
    </row>
    <row r="36" spans="1:5">
      <c r="A36" s="21" t="s">
        <v>310</v>
      </c>
      <c r="B36" s="5" t="s">
        <v>70</v>
      </c>
      <c r="C36" s="5" t="s">
        <v>110</v>
      </c>
      <c r="D36" s="5" t="s">
        <v>295</v>
      </c>
      <c r="E36" s="25" t="s">
        <v>321</v>
      </c>
    </row>
    <row r="38" spans="1:5" ht="14.25">
      <c r="A38" s="22"/>
      <c r="B38" s="23" t="s">
        <v>59</v>
      </c>
    </row>
    <row r="39" spans="1:5" ht="15">
      <c r="A39" s="24" t="s">
        <v>60</v>
      </c>
      <c r="B39" s="24" t="s">
        <v>61</v>
      </c>
      <c r="C39" s="24" t="s">
        <v>62</v>
      </c>
      <c r="D39" s="24" t="s">
        <v>63</v>
      </c>
      <c r="E39" s="24" t="s">
        <v>64</v>
      </c>
    </row>
    <row r="40" spans="1:5">
      <c r="A40" s="21" t="s">
        <v>289</v>
      </c>
      <c r="B40" s="5" t="s">
        <v>59</v>
      </c>
      <c r="C40" s="5" t="s">
        <v>108</v>
      </c>
      <c r="D40" s="5" t="s">
        <v>96</v>
      </c>
      <c r="E40" s="25" t="s">
        <v>322</v>
      </c>
    </row>
    <row r="41" spans="1:5">
      <c r="A41" s="21" t="s">
        <v>292</v>
      </c>
      <c r="B41" s="5" t="s">
        <v>59</v>
      </c>
      <c r="C41" s="5" t="s">
        <v>108</v>
      </c>
      <c r="D41" s="5" t="s">
        <v>125</v>
      </c>
      <c r="E41" s="25" t="s">
        <v>323</v>
      </c>
    </row>
    <row r="42" spans="1:5">
      <c r="A42" s="21" t="s">
        <v>279</v>
      </c>
      <c r="B42" s="5" t="s">
        <v>59</v>
      </c>
      <c r="C42" s="5" t="s">
        <v>74</v>
      </c>
      <c r="D42" s="5" t="s">
        <v>283</v>
      </c>
      <c r="E42" s="25" t="s">
        <v>324</v>
      </c>
    </row>
    <row r="43" spans="1:5">
      <c r="A43" s="21" t="s">
        <v>274</v>
      </c>
      <c r="B43" s="5" t="s">
        <v>59</v>
      </c>
      <c r="C43" s="5" t="s">
        <v>263</v>
      </c>
      <c r="D43" s="5" t="s">
        <v>278</v>
      </c>
      <c r="E43" s="25" t="s">
        <v>325</v>
      </c>
    </row>
    <row r="44" spans="1:5">
      <c r="A44" s="21" t="s">
        <v>296</v>
      </c>
      <c r="B44" s="5" t="s">
        <v>59</v>
      </c>
      <c r="C44" s="5" t="s">
        <v>108</v>
      </c>
      <c r="D44" s="5" t="s">
        <v>295</v>
      </c>
      <c r="E44" s="25" t="s">
        <v>326</v>
      </c>
    </row>
    <row r="45" spans="1:5">
      <c r="A45" s="21" t="s">
        <v>300</v>
      </c>
      <c r="B45" s="5" t="s">
        <v>59</v>
      </c>
      <c r="C45" s="5" t="s">
        <v>108</v>
      </c>
      <c r="D45" s="5" t="s">
        <v>295</v>
      </c>
      <c r="E45" s="25" t="s">
        <v>327</v>
      </c>
    </row>
    <row r="46" spans="1:5">
      <c r="A46" s="21" t="s">
        <v>314</v>
      </c>
      <c r="B46" s="5" t="s">
        <v>59</v>
      </c>
      <c r="C46" s="5" t="s">
        <v>110</v>
      </c>
      <c r="D46" s="5" t="s">
        <v>283</v>
      </c>
      <c r="E46" s="25" t="s">
        <v>328</v>
      </c>
    </row>
    <row r="47" spans="1:5">
      <c r="A47" s="21" t="s">
        <v>306</v>
      </c>
      <c r="B47" s="5" t="s">
        <v>59</v>
      </c>
      <c r="C47" s="5" t="s">
        <v>108</v>
      </c>
      <c r="D47" s="5" t="s">
        <v>230</v>
      </c>
      <c r="E47" s="25" t="s">
        <v>329</v>
      </c>
    </row>
    <row r="48" spans="1:5">
      <c r="A48" s="21" t="s">
        <v>285</v>
      </c>
      <c r="B48" s="5" t="s">
        <v>59</v>
      </c>
      <c r="C48" s="5" t="s">
        <v>74</v>
      </c>
      <c r="D48" s="5" t="s">
        <v>218</v>
      </c>
      <c r="E48" s="25" t="s">
        <v>330</v>
      </c>
    </row>
  </sheetData>
  <mergeCells count="15">
    <mergeCell ref="A1:M2"/>
    <mergeCell ref="A3:A4"/>
    <mergeCell ref="B3:B4"/>
    <mergeCell ref="C3:C4"/>
    <mergeCell ref="D3:D4"/>
    <mergeCell ref="E3:E4"/>
    <mergeCell ref="F3:F4"/>
    <mergeCell ref="G3:J3"/>
    <mergeCell ref="A8:L8"/>
    <mergeCell ref="A12:L12"/>
    <mergeCell ref="A19:L19"/>
    <mergeCell ref="K3:K4"/>
    <mergeCell ref="L3:L4"/>
    <mergeCell ref="M3:M4"/>
    <mergeCell ref="A5:L5"/>
  </mergeCells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Лист19</vt:lpstr>
      <vt:lpstr>Люб. тяга софт экип.</vt:lpstr>
      <vt:lpstr>Люб. жим софт экип.</vt:lpstr>
      <vt:lpstr>Люб. тяга мн.слой</vt:lpstr>
      <vt:lpstr>Люб. тяга 1.слой</vt:lpstr>
      <vt:lpstr>Люб. жим мн.слой</vt:lpstr>
      <vt:lpstr>Люб. Военный жим</vt:lpstr>
      <vt:lpstr>Люб. жим 1.слой</vt:lpstr>
      <vt:lpstr>Люб. тяга б.э.</vt:lpstr>
      <vt:lpstr>Люб. жим б.э.</vt:lpstr>
      <vt:lpstr>Проф. Военный жим</vt:lpstr>
      <vt:lpstr>ПРО жим софт экип. 3сл.</vt:lpstr>
      <vt:lpstr>ПРО тяга софт экип.</vt:lpstr>
      <vt:lpstr>ПРО жим софт экип.</vt:lpstr>
      <vt:lpstr>ПРО тяга мн.слой</vt:lpstr>
      <vt:lpstr>ПРО тяга 1.слой</vt:lpstr>
      <vt:lpstr>ПРО жим мн.слой</vt:lpstr>
      <vt:lpstr>ПРО жим 1.слой</vt:lpstr>
      <vt:lpstr>ПРО тяга б.э.</vt:lpstr>
      <vt:lpstr>ПРО жим б.э.</vt:lpstr>
      <vt:lpstr>Рж люб. 100 кг</vt:lpstr>
      <vt:lpstr>Рж люб. 55 кг</vt:lpstr>
      <vt:lpstr>Рж люб. 35 кг</vt:lpstr>
      <vt:lpstr>Нж ПРО</vt:lpstr>
      <vt:lpstr>Нж люб.</vt:lpstr>
      <vt:lpstr>Пауэрспорт люб.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Андрей</cp:lastModifiedBy>
  <cp:lastPrinted>2015-07-16T19:10:53Z</cp:lastPrinted>
  <dcterms:created xsi:type="dcterms:W3CDTF">2002-06-16T13:36:44Z</dcterms:created>
  <dcterms:modified xsi:type="dcterms:W3CDTF">2018-04-03T17:16:40Z</dcterms:modified>
</cp:coreProperties>
</file>