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20" activeTab="0"/>
  </bookViews>
  <sheets>
    <sheet name="Народный жим проффесионалы" sheetId="1" r:id="rId1"/>
    <sheet name="Бицепс Профессионалы (2)" sheetId="2" r:id="rId2"/>
    <sheet name="Пауэрспорт Любители (2)" sheetId="3" r:id="rId3"/>
    <sheet name="Пауэрспорт Профессионалы (2)" sheetId="4" r:id="rId4"/>
    <sheet name="Лист4" sheetId="5" r:id="rId5"/>
    <sheet name="Лист5" sheetId="6" r:id="rId6"/>
    <sheet name="Пауэрспорт Профессионалы" sheetId="7" r:id="rId7"/>
    <sheet name="Пауэрспорт Любители" sheetId="8" r:id="rId8"/>
    <sheet name="Бицепс Профессионалы" sheetId="9" r:id="rId9"/>
    <sheet name="ПРО ПЛ. б.э." sheetId="10" r:id="rId10"/>
    <sheet name="Люб. ПЛ. софт экип." sheetId="11" r:id="rId11"/>
    <sheet name="ПРО ПЛ. софт экип." sheetId="12" r:id="rId12"/>
    <sheet name="Люб. жим 1.слой" sheetId="13" r:id="rId13"/>
    <sheet name="Лист1" sheetId="14" r:id="rId14"/>
    <sheet name="Люб. жим б.э." sheetId="15" r:id="rId15"/>
    <sheet name="ПРО жим б.э." sheetId="16" r:id="rId16"/>
    <sheet name="Люб. жим софт экип." sheetId="17" r:id="rId17"/>
    <sheet name="ПРО жим софт экип." sheetId="18" r:id="rId18"/>
    <sheet name="ПРО жим софт экип. 3сл." sheetId="19" r:id="rId19"/>
    <sheet name="Люб. тяга 1.слой" sheetId="20" r:id="rId20"/>
    <sheet name="Люб. тяга б.э." sheetId="21" r:id="rId21"/>
    <sheet name="ПРО тяга б.э." sheetId="22" r:id="rId22"/>
    <sheet name="ПРО присед б.э." sheetId="23" r:id="rId23"/>
    <sheet name="Люб. народный жим 1_2 вес" sheetId="24" r:id="rId24"/>
    <sheet name="РЖ любители 150 кг." sheetId="25" r:id="rId25"/>
    <sheet name="РЖ любители 125 кг." sheetId="26" r:id="rId26"/>
    <sheet name="РЖ любители 100 кг." sheetId="27" r:id="rId27"/>
    <sheet name="РЖ любители 75 кг." sheetId="28" r:id="rId28"/>
    <sheet name="РЖ любители 55 кг." sheetId="29" r:id="rId29"/>
    <sheet name="Проф. народный жим 1_2 вес" sheetId="30" r:id="rId30"/>
    <sheet name="РЖ любители 35 кг." sheetId="31" r:id="rId31"/>
    <sheet name="РЖ Проф 150 кг." sheetId="32" r:id="rId32"/>
    <sheet name="РЖ Проф 125 кг." sheetId="33" r:id="rId33"/>
    <sheet name="РЖ Проф 100 кг." sheetId="34" r:id="rId34"/>
    <sheet name="РЖ Проф 75 кг." sheetId="35" r:id="rId35"/>
    <sheet name="22-10-07РЖ Проф 55 кг." sheetId="36" r:id="rId36"/>
    <sheet name="РЖ Проф 55 кг." sheetId="37" r:id="rId37"/>
  </sheets>
  <definedNames/>
  <calcPr fullCalcOnLoad="1"/>
</workbook>
</file>

<file path=xl/sharedStrings.xml><?xml version="1.0" encoding="utf-8"?>
<sst xmlns="http://schemas.openxmlformats.org/spreadsheetml/2006/main" count="2514" uniqueCount="575">
  <si>
    <t>ФИО</t>
  </si>
  <si>
    <t>Присед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</si>
  <si>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</si>
  <si>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</si>
  <si>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</si>
  <si>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</si>
  <si>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</si>
  <si>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</si>
  <si>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</si>
  <si>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</si>
  <si>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Кубок Европы Русский жим
Русский жим профессионалы 35 кг.
Дмитров/Московская область февраля 2019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</si>
  <si>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</si>
  <si>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</si>
  <si>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</si>
  <si>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</si>
  <si>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</si>
  <si>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</si>
  <si>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Жим мн. повт.</t>
  </si>
  <si>
    <t>Вес</t>
  </si>
  <si>
    <t>Повторы</t>
  </si>
  <si>
    <t>Тоннаж</t>
  </si>
  <si>
    <t>Кубок Европы Русский жим
Русский жим профессионалы 55 кг.
Дмитров/Московская область февраля 2019 г.</t>
  </si>
  <si>
    <t>Кубок Европы Русский жим
Русский жим профессионалы 75 кг.
Дмитров/Московская область февраля 2019 г.</t>
  </si>
  <si>
    <t>Кубок Европы Русский жим
Русский жим профессионалы 100 кг.
Дмитров/Московская область февраля 2019 г.</t>
  </si>
  <si>
    <t>Кубок Европы Русский жим
Русский жим профессионалы 125 кг.
Дмитров/Московская область февраля 2019 г.</t>
  </si>
  <si>
    <t>Кубок Европы Русский жим
Русский жим профессионалы 150 кг.
Дмитров/Московская область февраля 2019 г.</t>
  </si>
  <si>
    <t>Кубок Европы Русский жим
Русский жим любители 35 кг.
Дмитров/Московская область февраля 2019 г.</t>
  </si>
  <si>
    <t>Атлетизм</t>
  </si>
  <si>
    <t>ВЕСОВАЯ КАТЕГОРИЯ   All</t>
  </si>
  <si>
    <t>Селиванова Оксана</t>
  </si>
  <si>
    <t>1. Селиванова Оксана</t>
  </si>
  <si>
    <t>Открытая (10.10.1985)/33</t>
  </si>
  <si>
    <t>62,10</t>
  </si>
  <si>
    <t xml:space="preserve">лично </t>
  </si>
  <si>
    <t xml:space="preserve">Москва </t>
  </si>
  <si>
    <t>35,0</t>
  </si>
  <si>
    <t>56,0</t>
  </si>
  <si>
    <t xml:space="preserve">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</si>
  <si>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</si>
  <si>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</si>
  <si>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</si>
  <si>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</si>
  <si>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</si>
  <si>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</si>
  <si>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Атлетизм </t>
  </si>
  <si>
    <t>All</t>
  </si>
  <si>
    <t>1960,0</t>
  </si>
  <si>
    <t>31,5619</t>
  </si>
  <si>
    <t>Кубок Европы Русский жим
Русский жим любители 55 кг.
Дмитров/Московская область февраля 2019 г.</t>
  </si>
  <si>
    <t>Курбанов Ренат</t>
  </si>
  <si>
    <t>1. Курбанов Ренат</t>
  </si>
  <si>
    <t>Открытая (02.11.1986)/32</t>
  </si>
  <si>
    <t>69,00</t>
  </si>
  <si>
    <t xml:space="preserve">Дмитров/Московская область </t>
  </si>
  <si>
    <t>55,0</t>
  </si>
  <si>
    <t>71,0</t>
  </si>
  <si>
    <t>Иванчук Алексей</t>
  </si>
  <si>
    <t>2. Иванчук Алексей</t>
  </si>
  <si>
    <t>Открытая (13.04.1991)/27</t>
  </si>
  <si>
    <t>96,40</t>
  </si>
  <si>
    <t xml:space="preserve">Сергиев Посад/Московская область </t>
  </si>
  <si>
    <t>46,0</t>
  </si>
  <si>
    <t xml:space="preserve">Терешин Алексей </t>
  </si>
  <si>
    <t>Белоконев Георгий</t>
  </si>
  <si>
    <t>3. Белоконев Георгий</t>
  </si>
  <si>
    <t>Открытая (21.06.1993)/25</t>
  </si>
  <si>
    <t>81,70</t>
  </si>
  <si>
    <t xml:space="preserve">Ржев/Тверская область </t>
  </si>
  <si>
    <t xml:space="preserve">Хмель Александр </t>
  </si>
  <si>
    <t xml:space="preserve">Мужчины </t>
  </si>
  <si>
    <t>3905,0</t>
  </si>
  <si>
    <t>56,5942</t>
  </si>
  <si>
    <t>2530,0</t>
  </si>
  <si>
    <t>26,2448</t>
  </si>
  <si>
    <t>Кубок Европы Русский жим
Русский жим любители 75 кг.
Дмитров/Московская область февраля 2019 г.</t>
  </si>
  <si>
    <t>Лузин Сергей</t>
  </si>
  <si>
    <t>1. Лузин Сергей</t>
  </si>
  <si>
    <t>Мастера 60 - 64 (30.04.1954)/64</t>
  </si>
  <si>
    <t>89,20</t>
  </si>
  <si>
    <t xml:space="preserve">Пермь/Пермский край </t>
  </si>
  <si>
    <t>75,0</t>
  </si>
  <si>
    <t>29,0</t>
  </si>
  <si>
    <t xml:space="preserve">Мастера </t>
  </si>
  <si>
    <t xml:space="preserve">Мастера 60 - 64 </t>
  </si>
  <si>
    <t>2175,0</t>
  </si>
  <si>
    <t>24,3834</t>
  </si>
  <si>
    <t>Кубок Европы Русский жим
Русский жим любители 100 кг.
Дмитров/Московская область февраля 2019 г.</t>
  </si>
  <si>
    <t>Кубок Европы Русский жим
Русский жим любители 125 кг.
Дмитров/Московская область февраля 2019 г.</t>
  </si>
  <si>
    <t>Кубок Европы Русский жим
Русский жим любители 150 кг.
Дмитров/Московская область февраля 2019 г.</t>
  </si>
  <si>
    <t>2420,0</t>
  </si>
  <si>
    <t>29,6205\</t>
  </si>
  <si>
    <t>29,6205</t>
  </si>
  <si>
    <t>Shv/Mel</t>
  </si>
  <si>
    <t>ВЕСОВАЯ КАТЕГОРИЯ   90</t>
  </si>
  <si>
    <t>90,0</t>
  </si>
  <si>
    <t>95,0</t>
  </si>
  <si>
    <t>67,5</t>
  </si>
  <si>
    <t>70,0</t>
  </si>
  <si>
    <t>72,5</t>
  </si>
  <si>
    <t xml:space="preserve">Shv/Mel </t>
  </si>
  <si>
    <t>165,0</t>
  </si>
  <si>
    <t>Результат</t>
  </si>
  <si>
    <t>ВЕСОВАЯ КАТЕГОРИЯ   100</t>
  </si>
  <si>
    <t>1. Максимов Вадим</t>
  </si>
  <si>
    <t>Мастера 45 - 49 (19.05.1970)/48</t>
  </si>
  <si>
    <t>98,80</t>
  </si>
  <si>
    <t xml:space="preserve">Нижневартовск/Ханты-Мансийский авт. окр. </t>
  </si>
  <si>
    <t>50,0</t>
  </si>
  <si>
    <t>ВЕСОВАЯ КАТЕГОРИЯ   125</t>
  </si>
  <si>
    <t>1. Хазиков Павел</t>
  </si>
  <si>
    <t>114,00</t>
  </si>
  <si>
    <t>80,0</t>
  </si>
  <si>
    <t>82,5</t>
  </si>
  <si>
    <t>87,5</t>
  </si>
  <si>
    <t>Хазиков Павел</t>
  </si>
  <si>
    <t>125,0</t>
  </si>
  <si>
    <t>Максимов Вадим</t>
  </si>
  <si>
    <t xml:space="preserve">Мастера 45 - 49 </t>
  </si>
  <si>
    <t>100,0</t>
  </si>
  <si>
    <t>ВЕСОВАЯ КАТЕГОРИЯ   60</t>
  </si>
  <si>
    <t>ВЕСОВАЯ КАТЕГОРИЯ   67.5</t>
  </si>
  <si>
    <t xml:space="preserve">Раменское/Московская область </t>
  </si>
  <si>
    <t>40,0</t>
  </si>
  <si>
    <t>47,5</t>
  </si>
  <si>
    <t>52,5</t>
  </si>
  <si>
    <t>ВЕСОВАЯ КАТЕГОРИЯ   75</t>
  </si>
  <si>
    <t>57,5</t>
  </si>
  <si>
    <t>60,0</t>
  </si>
  <si>
    <t>ВЕСОВАЯ КАТЕГОРИЯ   82.5</t>
  </si>
  <si>
    <t>1. Плешков Владимир</t>
  </si>
  <si>
    <t>Мастера 70 - 74 (29.08.1944)/74</t>
  </si>
  <si>
    <t>82,00</t>
  </si>
  <si>
    <t xml:space="preserve">Калининград/Калининградская область </t>
  </si>
  <si>
    <t xml:space="preserve">Юноши </t>
  </si>
  <si>
    <t xml:space="preserve">Юноши 14-15 </t>
  </si>
  <si>
    <t xml:space="preserve">Юниоры </t>
  </si>
  <si>
    <t xml:space="preserve">Юниоры 20 - 23 </t>
  </si>
  <si>
    <t>Плешков Владимир</t>
  </si>
  <si>
    <t xml:space="preserve">Мастера 70 - 74 </t>
  </si>
  <si>
    <t xml:space="preserve">Мастера 40 - 44 </t>
  </si>
  <si>
    <t>4407,0119</t>
  </si>
  <si>
    <t>6120,0</t>
  </si>
  <si>
    <t xml:space="preserve">НАП Н.Ж. </t>
  </si>
  <si>
    <t>68,0</t>
  </si>
  <si>
    <t>НАП Н.Ж.</t>
  </si>
  <si>
    <t>Кубок Европы по пауэрлифтингу и отдельным движениям
Профессионалы народный жим (1/2 вес)
Дмитров/Московская область февраля 2019 г.</t>
  </si>
  <si>
    <t>2068,8237</t>
  </si>
  <si>
    <t>2537,5</t>
  </si>
  <si>
    <t xml:space="preserve">Юноши 16 - 17 </t>
  </si>
  <si>
    <t>Шелест Георгий</t>
  </si>
  <si>
    <t>72,40</t>
  </si>
  <si>
    <t>Юноши 16 - 17 (04.08.2002)/16</t>
  </si>
  <si>
    <t>1. Шелест Георгий</t>
  </si>
  <si>
    <t>Кубок Европы по пауэрлифтингу и отдельным движениям
Любители народный жим (1/2 вес)
Дмитров/Московская область февраля 2019 г.</t>
  </si>
  <si>
    <t>Кубок европы по пауэрлифтингу и отдельным движениям
ПРО присед без экипировки
Дмитров/Московская область 23 - 24 февраля 2019 г.</t>
  </si>
  <si>
    <t>163,6822</t>
  </si>
  <si>
    <t>307,5</t>
  </si>
  <si>
    <t>300,0</t>
  </si>
  <si>
    <t>290,0</t>
  </si>
  <si>
    <t>Открытая (23.02.1989)/30</t>
  </si>
  <si>
    <t>Становая тяга</t>
  </si>
  <si>
    <t>Кубок европы по пауэрлифтингу и отдельным движениям
ПРО становая тяга без экипировки
Дмитров/Московская область 23 - 24 февраля 2019 г.</t>
  </si>
  <si>
    <t>123,8048</t>
  </si>
  <si>
    <t>207,5</t>
  </si>
  <si>
    <t>Корниленко Александр</t>
  </si>
  <si>
    <t>120,8880</t>
  </si>
  <si>
    <t>180,0</t>
  </si>
  <si>
    <t>Кузнецов Алексей</t>
  </si>
  <si>
    <t>127,8480</t>
  </si>
  <si>
    <t>240,0</t>
  </si>
  <si>
    <t>Луценко Иван</t>
  </si>
  <si>
    <t>134,8065</t>
  </si>
  <si>
    <t>217,5</t>
  </si>
  <si>
    <t>Скугоров Дмитрий</t>
  </si>
  <si>
    <t>142,8615</t>
  </si>
  <si>
    <t>265,0</t>
  </si>
  <si>
    <t>110,0</t>
  </si>
  <si>
    <t>Холодов Сергей</t>
  </si>
  <si>
    <t>117,5050</t>
  </si>
  <si>
    <t>205,0</t>
  </si>
  <si>
    <t>Суржиков Владислав</t>
  </si>
  <si>
    <t>140,9880</t>
  </si>
  <si>
    <t>232,5</t>
  </si>
  <si>
    <t>Тимошенко Дмитрий</t>
  </si>
  <si>
    <t>114,8764</t>
  </si>
  <si>
    <t>140,0</t>
  </si>
  <si>
    <t xml:space="preserve">Юноши 18 - 19 </t>
  </si>
  <si>
    <t>Маслаков Сергей</t>
  </si>
  <si>
    <t>250,0</t>
  </si>
  <si>
    <t>225,0</t>
  </si>
  <si>
    <t>113,60</t>
  </si>
  <si>
    <t>Открытая (15.10.1992)/26</t>
  </si>
  <si>
    <t>1. Луценко Иван</t>
  </si>
  <si>
    <t>280,0</t>
  </si>
  <si>
    <t>245,0</t>
  </si>
  <si>
    <t>108,00</t>
  </si>
  <si>
    <t>Открытая (08.07.1989)/29</t>
  </si>
  <si>
    <t>1. Холодов Сергей</t>
  </si>
  <si>
    <t>ВЕСОВАЯ КАТЕГОРИЯ   110</t>
  </si>
  <si>
    <t>215,0</t>
  </si>
  <si>
    <t>190,0</t>
  </si>
  <si>
    <t>99,00</t>
  </si>
  <si>
    <t>Юниоры 20 - 23 (10.02.1999)/20</t>
  </si>
  <si>
    <t>1. Суржиков Владислав</t>
  </si>
  <si>
    <t>200,0</t>
  </si>
  <si>
    <t>89,80</t>
  </si>
  <si>
    <t>Мастера 40 - 44 (27.09.1975)/43</t>
  </si>
  <si>
    <t>1. Корниленко Александр</t>
  </si>
  <si>
    <t>85,10</t>
  </si>
  <si>
    <t>Юниоры 20 - 23 (20.07.1995)/23</t>
  </si>
  <si>
    <t>1. Тимошенко Дмитрий</t>
  </si>
  <si>
    <t>82,40</t>
  </si>
  <si>
    <t>Открытая (30.05.1991)/27</t>
  </si>
  <si>
    <t>1. Скугоров Дмитрий</t>
  </si>
  <si>
    <t>195,0</t>
  </si>
  <si>
    <t>160,0</t>
  </si>
  <si>
    <t xml:space="preserve">Некрасовский/Московская область </t>
  </si>
  <si>
    <t>74,00</t>
  </si>
  <si>
    <t>Открытая (30.11.1989)/29</t>
  </si>
  <si>
    <t>1. Кузнецов Алексей</t>
  </si>
  <si>
    <t xml:space="preserve">холодов сергей </t>
  </si>
  <si>
    <t>167,5</t>
  </si>
  <si>
    <t>120,0</t>
  </si>
  <si>
    <t>63,00</t>
  </si>
  <si>
    <t>Юноши 18 - 19 (23.06.2000)/18</t>
  </si>
  <si>
    <t>1. Маслаков Сергей</t>
  </si>
  <si>
    <t>Кубок европы по пауэрлифтингу и отдельным движениям
Любители становая тяга без экипировки
Дмитров/Московская область 23 - 24 февраля 2019 г.</t>
  </si>
  <si>
    <t>143,8885</t>
  </si>
  <si>
    <t>Прокофьев Станислав</t>
  </si>
  <si>
    <t>235,0</t>
  </si>
  <si>
    <t xml:space="preserve">Смоленск/Смоленская область </t>
  </si>
  <si>
    <t>89,50</t>
  </si>
  <si>
    <t>Открытая (17.02.1989)/30</t>
  </si>
  <si>
    <t>1. Прокофьев Станислав</t>
  </si>
  <si>
    <t>Кубок европы по пауэрлифтингу и отдельным движениям
Любители становая тяга в однослойной экипировке
Дмитров/Московская область 23 - 24 февраля 2019 г.</t>
  </si>
  <si>
    <t>203,3050</t>
  </si>
  <si>
    <t>365,0</t>
  </si>
  <si>
    <t>Мельников Алексей</t>
  </si>
  <si>
    <t>417,5</t>
  </si>
  <si>
    <t>355,0</t>
  </si>
  <si>
    <t>Открытая (22.10.1987)/31</t>
  </si>
  <si>
    <t>1. Мельников Алексей</t>
  </si>
  <si>
    <t>Жим лёжа</t>
  </si>
  <si>
    <t>Кубок европы по пауэрлифтингу и отдельным движениям
ПРО жим лежа в софт экипировке3сл.
Дмитров/Московская область 23 - 24 февраля 2019 г.</t>
  </si>
  <si>
    <t>159,7140</t>
  </si>
  <si>
    <t>Самитов Александр</t>
  </si>
  <si>
    <t>163,1287</t>
  </si>
  <si>
    <t>Никандров Артем</t>
  </si>
  <si>
    <t>185,6693</t>
  </si>
  <si>
    <t>342,5</t>
  </si>
  <si>
    <t>Радченко Игорь</t>
  </si>
  <si>
    <t>191,1100</t>
  </si>
  <si>
    <t>362,5</t>
  </si>
  <si>
    <t>Черствов Алексей</t>
  </si>
  <si>
    <t>315,0</t>
  </si>
  <si>
    <t xml:space="preserve">Великие Луки/Псковская область </t>
  </si>
  <si>
    <t>116,00</t>
  </si>
  <si>
    <t>Открытая (10.07.1983)/35</t>
  </si>
  <si>
    <t>2. Никандров Артем</t>
  </si>
  <si>
    <t>350,0</t>
  </si>
  <si>
    <t>340,0</t>
  </si>
  <si>
    <t xml:space="preserve">вербилки/талдомский </t>
  </si>
  <si>
    <t>119,80</t>
  </si>
  <si>
    <t>Открытая (16.04.1981)/37</t>
  </si>
  <si>
    <t>1. Черствов Алексей</t>
  </si>
  <si>
    <t>106,70</t>
  </si>
  <si>
    <t>Мастера 40 - 44 (30.04.1975)/43</t>
  </si>
  <si>
    <t>1. Самитов Александр</t>
  </si>
  <si>
    <t>106,00</t>
  </si>
  <si>
    <t>Открытая (28.01.1982)/37</t>
  </si>
  <si>
    <t>1. Радченко Игорь</t>
  </si>
  <si>
    <t>302,5</t>
  </si>
  <si>
    <t>285,0</t>
  </si>
  <si>
    <t>Открытая (29.04.1980)/38</t>
  </si>
  <si>
    <t>-. Булатов Александр</t>
  </si>
  <si>
    <t>Кубок европы по пауэрлифтингу и отдельным движениям
ПРО жим лежа в софт экипировке
Дмитров/Московская область 23 - 24 февраля 2019 г.</t>
  </si>
  <si>
    <t>187,9628</t>
  </si>
  <si>
    <t xml:space="preserve">Мастера 55 - 59 </t>
  </si>
  <si>
    <t>Куротченко Игорь</t>
  </si>
  <si>
    <t>194,9629</t>
  </si>
  <si>
    <t>210,0</t>
  </si>
  <si>
    <t>Попов Владимир</t>
  </si>
  <si>
    <t>110,7210</t>
  </si>
  <si>
    <t>162,5</t>
  </si>
  <si>
    <t>Гречихин Никита</t>
  </si>
  <si>
    <t xml:space="preserve">Попов Анатолий </t>
  </si>
  <si>
    <t xml:space="preserve">Тверь/Тверская область </t>
  </si>
  <si>
    <t>117,70</t>
  </si>
  <si>
    <t>Мастера 60 - 64 (26.02.1956)/62</t>
  </si>
  <si>
    <t>1. Попов Владимир</t>
  </si>
  <si>
    <t>110,00</t>
  </si>
  <si>
    <t>Мастера 55 - 59 (20.03.1962)/56</t>
  </si>
  <si>
    <t>1. Куротченко Игорь</t>
  </si>
  <si>
    <t>175,0</t>
  </si>
  <si>
    <t>150,0</t>
  </si>
  <si>
    <t>74,50</t>
  </si>
  <si>
    <t>Юниоры 20 - 23 (04.01.1998)/21</t>
  </si>
  <si>
    <t>1. Гречихин Никита</t>
  </si>
  <si>
    <t>Кубок европы по пауэрлифтингу и отдельным движениям
Любители жим лежа в софт экипировке
Дмитров/Московская область 23 - 24 февраля 2019 г.</t>
  </si>
  <si>
    <t>98,6622</t>
  </si>
  <si>
    <t>Струлев Алексей</t>
  </si>
  <si>
    <t>101,1025</t>
  </si>
  <si>
    <t>142,6818</t>
  </si>
  <si>
    <t>130,0</t>
  </si>
  <si>
    <t>73,4448</t>
  </si>
  <si>
    <t>132,5</t>
  </si>
  <si>
    <t>Патренков Руслан</t>
  </si>
  <si>
    <t xml:space="preserve">Клин/Московская область </t>
  </si>
  <si>
    <t>99,20</t>
  </si>
  <si>
    <t>Мастера 45 - 49 (19.03.1971)/47</t>
  </si>
  <si>
    <t>2. Струлев Алексей</t>
  </si>
  <si>
    <t>155,0</t>
  </si>
  <si>
    <t xml:space="preserve">Лисютин Максим </t>
  </si>
  <si>
    <t>99,90</t>
  </si>
  <si>
    <t>Открытая (23.02.1990)/29</t>
  </si>
  <si>
    <t>1. Патренков Руслан</t>
  </si>
  <si>
    <t>115,0</t>
  </si>
  <si>
    <t>Кубок европы по пауэрлифтингу и отдельным движениям
ПРО жим лежа без экипировки
Дмитров/Московская область 23 - 24 февраля 2019 г.</t>
  </si>
  <si>
    <t>94,6152</t>
  </si>
  <si>
    <t>Пикуш Руслан</t>
  </si>
  <si>
    <t>95,0460</t>
  </si>
  <si>
    <t>Корнеев Евгений</t>
  </si>
  <si>
    <t>95,6410</t>
  </si>
  <si>
    <t>Беляев Сергей</t>
  </si>
  <si>
    <t>102,1580</t>
  </si>
  <si>
    <t>Глухов Евгений</t>
  </si>
  <si>
    <t>121,4498</t>
  </si>
  <si>
    <t>Касатов Дмитрий</t>
  </si>
  <si>
    <t>48,5260</t>
  </si>
  <si>
    <t>Енин Даниил</t>
  </si>
  <si>
    <t>72,6912</t>
  </si>
  <si>
    <t>45,0</t>
  </si>
  <si>
    <t>52,0</t>
  </si>
  <si>
    <t xml:space="preserve">Юноши 0-13 </t>
  </si>
  <si>
    <t>Сергеенко Никита</t>
  </si>
  <si>
    <t>104,0364</t>
  </si>
  <si>
    <t>142,5</t>
  </si>
  <si>
    <t>Чернов Георгий</t>
  </si>
  <si>
    <t>51,8790</t>
  </si>
  <si>
    <t>Пикуш Виктория</t>
  </si>
  <si>
    <t>49,6455</t>
  </si>
  <si>
    <t>Бровкина Светлана</t>
  </si>
  <si>
    <t>67,1060</t>
  </si>
  <si>
    <t>Лохмоткина Юлия</t>
  </si>
  <si>
    <t>138,00</t>
  </si>
  <si>
    <t>Мастера 45 - 49 (09.01.1971)/48</t>
  </si>
  <si>
    <t>1. Пикуш Руслан</t>
  </si>
  <si>
    <t>ВЕСОВАЯ КАТЕГОРИЯ   140</t>
  </si>
  <si>
    <t>85,0</t>
  </si>
  <si>
    <t>Юноши 14-15 (22.02.2005)/14</t>
  </si>
  <si>
    <t>1. Енин Даниил</t>
  </si>
  <si>
    <t xml:space="preserve">Пушкино/Московская область </t>
  </si>
  <si>
    <t>90,00</t>
  </si>
  <si>
    <t>Открытая (22.05.1977)/41</t>
  </si>
  <si>
    <t>1. Касатов Дмитрий</t>
  </si>
  <si>
    <t>137,5</t>
  </si>
  <si>
    <t>73,00</t>
  </si>
  <si>
    <t>Открытая (21.02.1988)/31</t>
  </si>
  <si>
    <t>1. Корнеев Евгений</t>
  </si>
  <si>
    <t>73,40</t>
  </si>
  <si>
    <t>Юноши 16 - 17 (13.09.2001)/17</t>
  </si>
  <si>
    <t>1. Чернов Георгий</t>
  </si>
  <si>
    <t>127,5</t>
  </si>
  <si>
    <t xml:space="preserve">Череповец/Вологодская область </t>
  </si>
  <si>
    <t>66,50</t>
  </si>
  <si>
    <t>Открытая (02.05.1986)/32</t>
  </si>
  <si>
    <t>2. Беляев Сергей</t>
  </si>
  <si>
    <t>135,0</t>
  </si>
  <si>
    <t>67,10</t>
  </si>
  <si>
    <t>Открытая (10.04.1987)/31</t>
  </si>
  <si>
    <t>1. Глухов Евгений</t>
  </si>
  <si>
    <t xml:space="preserve">Новиков илья </t>
  </si>
  <si>
    <t>39,00</t>
  </si>
  <si>
    <t>Юноши 0-13 (24.06.2005)/13</t>
  </si>
  <si>
    <t>1. Сергеенко Никита</t>
  </si>
  <si>
    <t>ВЕСОВАЯ КАТЕГОРИЯ   52</t>
  </si>
  <si>
    <t xml:space="preserve">Пикуш Руслан </t>
  </si>
  <si>
    <t>59,70</t>
  </si>
  <si>
    <t>Мастера 40 - 44 (06.08.1978)/40</t>
  </si>
  <si>
    <t>1. Пикуш Виктория</t>
  </si>
  <si>
    <t xml:space="preserve">Бутко Андрей </t>
  </si>
  <si>
    <t>59,80</t>
  </si>
  <si>
    <t>Открытая (21.02.2002)/17</t>
  </si>
  <si>
    <t>1. Бровкина Светлана</t>
  </si>
  <si>
    <t>55,00</t>
  </si>
  <si>
    <t>Открытая (27.07.1987)/31</t>
  </si>
  <si>
    <t>1. Лохмоткина Юлия</t>
  </si>
  <si>
    <t>ВЕСОВАЯ КАТЕГОРИЯ   56</t>
  </si>
  <si>
    <t>Кубок европы по пауэрлифтингу и отдельным движениям
Любители жим лежа без экипировки
Дмитров/Московская область 23 - 24 февраля 2019 г.</t>
  </si>
  <si>
    <t>168,3235</t>
  </si>
  <si>
    <t>Кубок европы по пауэрлифтингу и отдельным движениям
Любители жим лежа в однослойной экипировке
Дмитров/Московская область 23 - 24 февраля 2019 г.</t>
  </si>
  <si>
    <t>288,2455</t>
  </si>
  <si>
    <t>515,0</t>
  </si>
  <si>
    <t>Исупов Виктор</t>
  </si>
  <si>
    <t>97,80</t>
  </si>
  <si>
    <t>Открытая (09.01.1987)/32</t>
  </si>
  <si>
    <t>1. Исупов Виктор</t>
  </si>
  <si>
    <t>Приседание</t>
  </si>
  <si>
    <t>Кубок европы по пауэрлифтингу и отдельным движениям
ПРО пауэрлифтинг в софт экипировке
Дмитров/Московская область 23 - 24 февраля 2019 г.</t>
  </si>
  <si>
    <t>394,5630</t>
  </si>
  <si>
    <t>670,0</t>
  </si>
  <si>
    <t>Коноваленко Андрей</t>
  </si>
  <si>
    <t>230,0</t>
  </si>
  <si>
    <t>270,0</t>
  </si>
  <si>
    <t>260,0</t>
  </si>
  <si>
    <t>89,10</t>
  </si>
  <si>
    <t>Открытая (20.08.1982)/36</t>
  </si>
  <si>
    <t>1. Коноваленко Андрей</t>
  </si>
  <si>
    <t>Кубок европы по пауэрлифтингу и отдельным движениям
Любители пауэрлифтинг в софт экипировке
Дмитров/Московская область 23 - 24 февраля 2019 г.</t>
  </si>
  <si>
    <t>425,0</t>
  </si>
  <si>
    <t>Клинцова Мария</t>
  </si>
  <si>
    <t>177,5</t>
  </si>
  <si>
    <t>550,2882</t>
  </si>
  <si>
    <t>281,0100</t>
  </si>
  <si>
    <t>Осетров Алексей</t>
  </si>
  <si>
    <t>347,2300</t>
  </si>
  <si>
    <t>650,0</t>
  </si>
  <si>
    <t>Фролов Сергей</t>
  </si>
  <si>
    <t>251,7200</t>
  </si>
  <si>
    <t>Груздев Виктор</t>
  </si>
  <si>
    <t>296,8312</t>
  </si>
  <si>
    <t>490,0</t>
  </si>
  <si>
    <t>Петропавловский Евгений</t>
  </si>
  <si>
    <t>283,9941</t>
  </si>
  <si>
    <t>435,0</t>
  </si>
  <si>
    <t>Богородский Иван</t>
  </si>
  <si>
    <t>306,6120</t>
  </si>
  <si>
    <t>Карлов Андрей</t>
  </si>
  <si>
    <t>194,0032</t>
  </si>
  <si>
    <t>Королева Татьяна</t>
  </si>
  <si>
    <t xml:space="preserve">Девушки </t>
  </si>
  <si>
    <t>185,0</t>
  </si>
  <si>
    <t>220,0</t>
  </si>
  <si>
    <t>112,00</t>
  </si>
  <si>
    <t>Открытая (21.03.1986)/32</t>
  </si>
  <si>
    <t>1. Фролов Сергей</t>
  </si>
  <si>
    <t>170,0</t>
  </si>
  <si>
    <t>87,90</t>
  </si>
  <si>
    <t>Юниоры 20 - 23 (07.08.1997)/21</t>
  </si>
  <si>
    <t>1. Петропавловский Евгений</t>
  </si>
  <si>
    <t>85,50</t>
  </si>
  <si>
    <t>Юноши 16 - 17 (04.10.2001)/17</t>
  </si>
  <si>
    <t>1. Богородский Иван</t>
  </si>
  <si>
    <t>112,5</t>
  </si>
  <si>
    <t>105,0</t>
  </si>
  <si>
    <t>145,0</t>
  </si>
  <si>
    <t>68,20</t>
  </si>
  <si>
    <t>Юниоры 20 - 23 (27.07.1995)/23</t>
  </si>
  <si>
    <t>1. Груздев Виктор</t>
  </si>
  <si>
    <t xml:space="preserve">Решетень Максим </t>
  </si>
  <si>
    <t>Юноши 16 - 17 (26.01.2002)/17</t>
  </si>
  <si>
    <t>1. Карлов Андрей</t>
  </si>
  <si>
    <t>51,20</t>
  </si>
  <si>
    <t>Открытая (22.09.1989)/29</t>
  </si>
  <si>
    <t>1. Осетров Алексей</t>
  </si>
  <si>
    <t>64,40</t>
  </si>
  <si>
    <t>Девушки 18 - 19 (20.09.1999)/19</t>
  </si>
  <si>
    <t>1. Королева Татьяна</t>
  </si>
  <si>
    <t>Кубок Европы Пауэрспорт
Одиночный подъём штанги на бицепс Любители
Дмитров/Московская область февраля 2019 г.</t>
  </si>
  <si>
    <t>Подъем на бицепс</t>
  </si>
  <si>
    <t>Алиев Элхан</t>
  </si>
  <si>
    <t>1. Алиев Элхан</t>
  </si>
  <si>
    <t>Юноши 14-15 (22.09.2003)/15</t>
  </si>
  <si>
    <t>59,00</t>
  </si>
  <si>
    <t>="0,8271"</t>
  </si>
  <si>
    <t>30,0</t>
  </si>
  <si>
    <t>32,5</t>
  </si>
  <si>
    <t>="35,0"</t>
  </si>
  <si>
    <t>="34,1592"</t>
  </si>
  <si>
    <t>Поцелуев Никита</t>
  </si>
  <si>
    <t>1. Поцелуев Никита</t>
  </si>
  <si>
    <t>Юниоры 20 - 23 (29.09.1996)/22</t>
  </si>
  <si>
    <t>64,20</t>
  </si>
  <si>
    <t>="0,7602"</t>
  </si>
  <si>
    <t>="47,5"</t>
  </si>
  <si>
    <t>="36,4706"</t>
  </si>
  <si>
    <t>Каленчук Александр</t>
  </si>
  <si>
    <t>1. Каленчук Александр</t>
  </si>
  <si>
    <t>Открытая (13.02.1987)/32</t>
  </si>
  <si>
    <t>71,90</t>
  </si>
  <si>
    <t>="0,6874"</t>
  </si>
  <si>
    <t>="52,5"</t>
  </si>
  <si>
    <t>="36,0885"</t>
  </si>
  <si>
    <t>Кропотов Владимир</t>
  </si>
  <si>
    <t>1. Кропотов Владимир</t>
  </si>
  <si>
    <t>Мастера 40 - 44 (12.01.1978)/41</t>
  </si>
  <si>
    <t>75,00</t>
  </si>
  <si>
    <t>="0,6645"</t>
  </si>
  <si>
    <t xml:space="preserve">Химки/Московская область </t>
  </si>
  <si>
    <t>="60,0"</t>
  </si>
  <si>
    <t>="39,9896"</t>
  </si>
  <si>
    <t>="0,6219"</t>
  </si>
  <si>
    <t>42,5</t>
  </si>
  <si>
    <t>="45,3179"</t>
  </si>
  <si>
    <t>34,1592</t>
  </si>
  <si>
    <t>36,4706</t>
  </si>
  <si>
    <t>36,0885</t>
  </si>
  <si>
    <t>45,3179</t>
  </si>
  <si>
    <t>39,9896</t>
  </si>
  <si>
    <t>Кубок Европы Пауэрспорт
Одиночный подъём штанги на бицепс Профессионалы
Дмитров/Московская область февраля 2019 г.</t>
  </si>
  <si>
    <t>="0,5570"</t>
  </si>
  <si>
    <t>65,0</t>
  </si>
  <si>
    <t>="75,0"</t>
  </si>
  <si>
    <t>="46,6627"</t>
  </si>
  <si>
    <t>Открытая (24.02.1989)/30</t>
  </si>
  <si>
    <t>="0,5323"</t>
  </si>
  <si>
    <t>="82,5"</t>
  </si>
  <si>
    <t>="43,9147"</t>
  </si>
  <si>
    <t>43,9147</t>
  </si>
  <si>
    <t>46,6627</t>
  </si>
  <si>
    <t>Кубок Европы Пауэрспорт
Пауэрспорт Любители
Дмитров/Московская область февраля 2019 г.</t>
  </si>
  <si>
    <t>Жим стоя</t>
  </si>
  <si>
    <t>Задикян Сергей</t>
  </si>
  <si>
    <t>1. Задикян Сергей</t>
  </si>
  <si>
    <t>Открытая (24.02.1990)/29</t>
  </si>
  <si>
    <t>89,00</t>
  </si>
  <si>
    <t>="0,5893"</t>
  </si>
  <si>
    <t>97,5</t>
  </si>
  <si>
    <t>="165,0"</t>
  </si>
  <si>
    <t>="97,2345"</t>
  </si>
  <si>
    <t>97,2345</t>
  </si>
  <si>
    <t>Кубок Европы Пауэрспорт
Пауэрспорт Профессионалы
Дмитров/Московская область февраля 2019 г.</t>
  </si>
  <si>
    <t>Тяга</t>
  </si>
  <si>
    <t>Жим</t>
  </si>
  <si>
    <t>1473,7800</t>
  </si>
  <si>
    <t>2200,0</t>
  </si>
  <si>
    <t>2123,8200</t>
  </si>
  <si>
    <t>3240,0</t>
  </si>
  <si>
    <t>Трунилин Сергей</t>
  </si>
  <si>
    <t>2550,8356</t>
  </si>
  <si>
    <t>3515,0</t>
  </si>
  <si>
    <t>Конаныкин Дмитрий</t>
  </si>
  <si>
    <t>2689,9940</t>
  </si>
  <si>
    <t>3332,5</t>
  </si>
  <si>
    <t>Казаков Дмитрий</t>
  </si>
  <si>
    <t>3592,8609</t>
  </si>
  <si>
    <t>5227,5</t>
  </si>
  <si>
    <t>Бардин Владимир</t>
  </si>
  <si>
    <t>="2123,8200"</t>
  </si>
  <si>
    <t>="3240,0"</t>
  </si>
  <si>
    <t>27,0</t>
  </si>
  <si>
    <t>="0,6555"</t>
  </si>
  <si>
    <t>119,00</t>
  </si>
  <si>
    <t>Открытая (02.02.1981)/38</t>
  </si>
  <si>
    <t>1. Трунилин Сергей</t>
  </si>
  <si>
    <t>="3592,8609"</t>
  </si>
  <si>
    <t>="5227,5"</t>
  </si>
  <si>
    <t>51,0</t>
  </si>
  <si>
    <t>102,5</t>
  </si>
  <si>
    <t xml:space="preserve">Орехово-Зуево/Московская область </t>
  </si>
  <si>
    <t>="0,6873"</t>
  </si>
  <si>
    <t>102,50</t>
  </si>
  <si>
    <t>Открытая (13.01.1985)/34</t>
  </si>
  <si>
    <t>1. Бардин Владимир</t>
  </si>
  <si>
    <t>="1473,7800"</t>
  </si>
  <si>
    <t>="2200,0"</t>
  </si>
  <si>
    <t>22,0</t>
  </si>
  <si>
    <t>="0,6699"</t>
  </si>
  <si>
    <t>="2550,8356"</t>
  </si>
  <si>
    <t>="3515,0"</t>
  </si>
  <si>
    <t>38,0</t>
  </si>
  <si>
    <t>92,5</t>
  </si>
  <si>
    <t>="0,7257"</t>
  </si>
  <si>
    <t>91,20</t>
  </si>
  <si>
    <t>Открытая (19.04.1986)/32</t>
  </si>
  <si>
    <t>1. Конаныкин Дмитрий</t>
  </si>
  <si>
    <t>="2689,9940"</t>
  </si>
  <si>
    <t>="3332,5"</t>
  </si>
  <si>
    <t>43,0</t>
  </si>
  <si>
    <t>77,5</t>
  </si>
  <si>
    <t>="0,8072"</t>
  </si>
  <si>
    <t>77,30</t>
  </si>
  <si>
    <t>Открытая (12.09.1990)/28</t>
  </si>
  <si>
    <t>1. Казаков Дмитрий</t>
  </si>
  <si>
    <t>Кубок Европы по пауэрлифтингу и отдельным движениям
Профессионалы народный жим (1 вес)
Дмитров/Московская область февраля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</si>
</sst>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trike/>
      <sz val="12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11" fillId="0" borderId="14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2"/>
    </xf>
    <xf numFmtId="49" fontId="9" fillId="0" borderId="0" xfId="0" applyNumberFormat="1" applyFont="1" applyFill="1" applyBorder="1" applyAlignment="1">
      <alignment horizontal="left" indent="2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1" sqref="A1:G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40.125" style="4" bestFit="1" customWidth="1"/>
    <col min="7" max="7" width="17.25390625" style="4" bestFit="1" customWidth="1"/>
    <col min="8" max="8" width="4.625" style="9" bestFit="1" customWidth="1"/>
    <col min="9" max="9" width="8.75390625" style="3" customWidth="1"/>
    <col min="10" max="10" width="12.125" style="3" bestFit="1" customWidth="1"/>
    <col min="11" max="11" width="1.625" style="3" bestFit="1" customWidth="1"/>
    <col min="12" max="16384" width="8.75390625" style="3" customWidth="1"/>
  </cols>
  <sheetData>
    <row r="1" spans="1:8" s="2" customFormat="1" ht="28.5" customHeight="1">
      <c r="A1" s="73" t="s">
        <v>574</v>
      </c>
      <c r="B1" s="74"/>
      <c r="C1" s="74"/>
      <c r="D1" s="74"/>
      <c r="E1" s="74"/>
      <c r="F1" s="74"/>
      <c r="G1" s="75"/>
      <c r="H1" s="68"/>
    </row>
    <row r="2" spans="1:8" s="2" customFormat="1" ht="61.5" customHeight="1" thickBot="1">
      <c r="A2" s="76"/>
      <c r="B2" s="77"/>
      <c r="C2" s="77"/>
      <c r="D2" s="77"/>
      <c r="E2" s="77"/>
      <c r="F2" s="77"/>
      <c r="G2" s="78"/>
      <c r="H2" s="68"/>
    </row>
    <row r="3" spans="1:9" s="1" customFormat="1" ht="12.75" customHeight="1">
      <c r="A3" s="79" t="s">
        <v>0</v>
      </c>
      <c r="B3" s="81" t="s">
        <v>7</v>
      </c>
      <c r="C3" s="81" t="s">
        <v>8</v>
      </c>
      <c r="D3" s="71" t="s">
        <v>144</v>
      </c>
      <c r="E3" s="71" t="s">
        <v>5</v>
      </c>
      <c r="F3" s="71" t="s">
        <v>9</v>
      </c>
      <c r="G3" s="82" t="s">
        <v>17</v>
      </c>
      <c r="H3" s="67"/>
      <c r="I3" s="1" t="s">
        <v>20</v>
      </c>
    </row>
    <row r="4" spans="1:8" s="1" customFormat="1" ht="21" customHeight="1" thickBot="1">
      <c r="A4" s="80"/>
      <c r="B4" s="72"/>
      <c r="C4" s="72"/>
      <c r="D4" s="72"/>
      <c r="E4" s="72"/>
      <c r="F4" s="72"/>
      <c r="G4" s="83"/>
      <c r="H4" s="67" t="s">
        <v>19</v>
      </c>
    </row>
    <row r="5" spans="1:10" ht="15">
      <c r="A5" s="69" t="s">
        <v>128</v>
      </c>
      <c r="B5" s="84"/>
      <c r="C5" s="84"/>
      <c r="D5" s="84"/>
      <c r="E5" s="84"/>
      <c r="F5" s="84"/>
      <c r="G5" s="70"/>
      <c r="H5" s="70"/>
      <c r="I5" s="70"/>
      <c r="J5" s="70"/>
    </row>
    <row r="6" spans="1:11" ht="12.75">
      <c r="A6" s="56" t="s">
        <v>573</v>
      </c>
      <c r="B6" s="55" t="s">
        <v>572</v>
      </c>
      <c r="C6" s="55" t="s">
        <v>571</v>
      </c>
      <c r="D6" s="55" t="s">
        <v>570</v>
      </c>
      <c r="E6" s="55" t="s">
        <v>33</v>
      </c>
      <c r="F6" s="55" t="s">
        <v>53</v>
      </c>
      <c r="G6" s="55" t="s">
        <v>569</v>
      </c>
      <c r="H6" s="54" t="s">
        <v>568</v>
      </c>
      <c r="I6" s="53" t="s">
        <v>567</v>
      </c>
      <c r="J6" s="53" t="s">
        <v>566</v>
      </c>
      <c r="K6" s="52" t="s">
        <v>37</v>
      </c>
    </row>
    <row r="8" spans="1:10" ht="15">
      <c r="A8" s="69" t="s">
        <v>102</v>
      </c>
      <c r="B8" s="70"/>
      <c r="C8" s="70"/>
      <c r="D8" s="70"/>
      <c r="E8" s="70"/>
      <c r="F8" s="70"/>
      <c r="G8" s="70"/>
      <c r="H8" s="70"/>
      <c r="I8" s="70"/>
      <c r="J8" s="70"/>
    </row>
    <row r="9" spans="1:11" ht="12.75">
      <c r="A9" s="66" t="s">
        <v>565</v>
      </c>
      <c r="B9" s="65" t="s">
        <v>564</v>
      </c>
      <c r="C9" s="65" t="s">
        <v>563</v>
      </c>
      <c r="D9" s="65" t="s">
        <v>562</v>
      </c>
      <c r="E9" s="65" t="s">
        <v>33</v>
      </c>
      <c r="F9" s="65" t="s">
        <v>60</v>
      </c>
      <c r="G9" s="65" t="s">
        <v>561</v>
      </c>
      <c r="H9" s="64" t="s">
        <v>560</v>
      </c>
      <c r="I9" s="63" t="s">
        <v>559</v>
      </c>
      <c r="J9" s="63" t="s">
        <v>558</v>
      </c>
      <c r="K9" s="62" t="s">
        <v>37</v>
      </c>
    </row>
    <row r="10" spans="1:11" ht="12.75">
      <c r="A10" s="61" t="s">
        <v>103</v>
      </c>
      <c r="B10" s="60" t="s">
        <v>104</v>
      </c>
      <c r="C10" s="60" t="s">
        <v>105</v>
      </c>
      <c r="D10" s="60" t="s">
        <v>557</v>
      </c>
      <c r="E10" s="60" t="s">
        <v>33</v>
      </c>
      <c r="F10" s="60" t="s">
        <v>106</v>
      </c>
      <c r="G10" s="60" t="s">
        <v>118</v>
      </c>
      <c r="H10" s="59" t="s">
        <v>556</v>
      </c>
      <c r="I10" s="58" t="s">
        <v>555</v>
      </c>
      <c r="J10" s="58" t="s">
        <v>554</v>
      </c>
      <c r="K10" s="57" t="s">
        <v>37</v>
      </c>
    </row>
    <row r="12" spans="1:10" ht="15">
      <c r="A12" s="69" t="s">
        <v>198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1" ht="12.75">
      <c r="A13" s="56" t="s">
        <v>553</v>
      </c>
      <c r="B13" s="55" t="s">
        <v>552</v>
      </c>
      <c r="C13" s="55" t="s">
        <v>551</v>
      </c>
      <c r="D13" s="55" t="s">
        <v>550</v>
      </c>
      <c r="E13" s="55" t="s">
        <v>33</v>
      </c>
      <c r="F13" s="55" t="s">
        <v>549</v>
      </c>
      <c r="G13" s="55" t="s">
        <v>548</v>
      </c>
      <c r="H13" s="54" t="s">
        <v>547</v>
      </c>
      <c r="I13" s="53" t="s">
        <v>546</v>
      </c>
      <c r="J13" s="53" t="s">
        <v>545</v>
      </c>
      <c r="K13" s="52" t="s">
        <v>37</v>
      </c>
    </row>
    <row r="15" spans="1:10" ht="15">
      <c r="A15" s="69" t="s">
        <v>108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1" ht="12.75">
      <c r="A16" s="56" t="s">
        <v>544</v>
      </c>
      <c r="B16" s="55" t="s">
        <v>543</v>
      </c>
      <c r="C16" s="55" t="s">
        <v>542</v>
      </c>
      <c r="D16" s="55" t="s">
        <v>541</v>
      </c>
      <c r="E16" s="55" t="s">
        <v>33</v>
      </c>
      <c r="F16" s="55" t="s">
        <v>60</v>
      </c>
      <c r="G16" s="55" t="s">
        <v>222</v>
      </c>
      <c r="H16" s="54" t="s">
        <v>540</v>
      </c>
      <c r="I16" s="53" t="s">
        <v>539</v>
      </c>
      <c r="J16" s="53" t="s">
        <v>538</v>
      </c>
      <c r="K16" s="52" t="s">
        <v>37</v>
      </c>
    </row>
    <row r="18" ht="15">
      <c r="E18" s="6" t="s">
        <v>11</v>
      </c>
    </row>
    <row r="19" ht="15">
      <c r="E19" s="6" t="s">
        <v>12</v>
      </c>
    </row>
    <row r="20" ht="15">
      <c r="E20" s="6" t="s">
        <v>13</v>
      </c>
    </row>
    <row r="21" ht="15">
      <c r="E21" s="6" t="s">
        <v>14</v>
      </c>
    </row>
    <row r="22" ht="15">
      <c r="E22" s="6" t="s">
        <v>14</v>
      </c>
    </row>
    <row r="23" ht="15">
      <c r="E23" s="6" t="s">
        <v>15</v>
      </c>
    </row>
    <row r="24" ht="15">
      <c r="E24" s="6"/>
    </row>
    <row r="26" spans="1:2" ht="18">
      <c r="A26" s="7" t="s">
        <v>16</v>
      </c>
      <c r="B26" s="7"/>
    </row>
    <row r="27" spans="1:2" ht="15">
      <c r="A27" s="40" t="s">
        <v>69</v>
      </c>
      <c r="B27" s="40"/>
    </row>
    <row r="28" spans="1:2" ht="14.25">
      <c r="A28" s="51"/>
      <c r="B28" s="15" t="s">
        <v>39</v>
      </c>
    </row>
    <row r="29" spans="1:5" ht="15">
      <c r="A29" s="16" t="s">
        <v>40</v>
      </c>
      <c r="B29" s="16" t="s">
        <v>41</v>
      </c>
      <c r="C29" s="16" t="s">
        <v>42</v>
      </c>
      <c r="D29" s="16" t="s">
        <v>43</v>
      </c>
      <c r="E29" s="16" t="s">
        <v>142</v>
      </c>
    </row>
    <row r="30" spans="1:5" ht="12.75">
      <c r="A30" s="50" t="s">
        <v>537</v>
      </c>
      <c r="B30" s="4" t="s">
        <v>39</v>
      </c>
      <c r="C30" s="4" t="s">
        <v>176</v>
      </c>
      <c r="D30" s="4" t="s">
        <v>536</v>
      </c>
      <c r="E30" s="17" t="s">
        <v>535</v>
      </c>
    </row>
    <row r="31" spans="1:5" ht="12.75">
      <c r="A31" s="50" t="s">
        <v>534</v>
      </c>
      <c r="B31" s="4" t="s">
        <v>39</v>
      </c>
      <c r="C31" s="4" t="s">
        <v>112</v>
      </c>
      <c r="D31" s="4" t="s">
        <v>533</v>
      </c>
      <c r="E31" s="17" t="s">
        <v>532</v>
      </c>
    </row>
    <row r="32" spans="1:5" ht="12.75">
      <c r="A32" s="50" t="s">
        <v>531</v>
      </c>
      <c r="B32" s="4" t="s">
        <v>39</v>
      </c>
      <c r="C32" s="4" t="s">
        <v>118</v>
      </c>
      <c r="D32" s="4" t="s">
        <v>530</v>
      </c>
      <c r="E32" s="17" t="s">
        <v>529</v>
      </c>
    </row>
    <row r="33" spans="1:5" ht="12.75">
      <c r="A33" s="50" t="s">
        <v>528</v>
      </c>
      <c r="B33" s="4" t="s">
        <v>39</v>
      </c>
      <c r="C33" s="4" t="s">
        <v>115</v>
      </c>
      <c r="D33" s="4" t="s">
        <v>527</v>
      </c>
      <c r="E33" s="17" t="s">
        <v>526</v>
      </c>
    </row>
    <row r="35" spans="1:2" ht="14.25">
      <c r="A35" s="51"/>
      <c r="B35" s="15" t="s">
        <v>82</v>
      </c>
    </row>
    <row r="36" spans="1:5" ht="15">
      <c r="A36" s="16" t="s">
        <v>40</v>
      </c>
      <c r="B36" s="16" t="s">
        <v>41</v>
      </c>
      <c r="C36" s="16" t="s">
        <v>42</v>
      </c>
      <c r="D36" s="16" t="s">
        <v>43</v>
      </c>
      <c r="E36" s="16" t="s">
        <v>142</v>
      </c>
    </row>
    <row r="37" spans="1:5" ht="12.75">
      <c r="A37" s="50" t="s">
        <v>116</v>
      </c>
      <c r="B37" s="4" t="s">
        <v>117</v>
      </c>
      <c r="C37" s="4" t="s">
        <v>118</v>
      </c>
      <c r="D37" s="4" t="s">
        <v>525</v>
      </c>
      <c r="E37" s="17" t="s">
        <v>524</v>
      </c>
    </row>
  </sheetData>
  <sheetProtection/>
  <mergeCells count="12">
    <mergeCell ref="A15:J15"/>
    <mergeCell ref="D3:D4"/>
    <mergeCell ref="A1:G2"/>
    <mergeCell ref="A3:A4"/>
    <mergeCell ref="B3:B4"/>
    <mergeCell ref="C3:C4"/>
    <mergeCell ref="G3:G4"/>
    <mergeCell ref="F3:F4"/>
    <mergeCell ref="E3:E4"/>
    <mergeCell ref="A5:J5"/>
    <mergeCell ref="A8:J8"/>
    <mergeCell ref="A12:J12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9.125" style="4" bestFit="1" customWidth="1"/>
    <col min="2" max="2" width="42.75390625" style="4" bestFit="1" customWidth="1"/>
    <col min="3" max="3" width="10.625" style="4" bestFit="1" customWidth="1"/>
    <col min="4" max="4" width="9.25390625" style="4" bestFit="1" customWidth="1"/>
    <col min="5" max="5" width="25.125" style="4" bestFit="1" customWidth="1"/>
    <col min="6" max="6" width="36.1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10.1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458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459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72"/>
      <c r="L4" s="72"/>
      <c r="M4" s="83"/>
    </row>
    <row r="5" spans="1:12" ht="15">
      <c r="A5" s="85" t="s">
        <v>119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461</v>
      </c>
      <c r="B6" s="10" t="s">
        <v>462</v>
      </c>
      <c r="C6" s="10" t="s">
        <v>463</v>
      </c>
      <c r="D6" s="10" t="s">
        <v>464</v>
      </c>
      <c r="E6" s="10" t="s">
        <v>33</v>
      </c>
      <c r="F6" s="10" t="s">
        <v>53</v>
      </c>
      <c r="G6" s="11" t="s">
        <v>465</v>
      </c>
      <c r="H6" s="11" t="s">
        <v>466</v>
      </c>
      <c r="I6" s="11" t="s">
        <v>35</v>
      </c>
      <c r="J6" s="30"/>
      <c r="K6" s="10" t="s">
        <v>467</v>
      </c>
      <c r="L6" s="11" t="s">
        <v>468</v>
      </c>
      <c r="M6" s="10" t="s">
        <v>37</v>
      </c>
    </row>
    <row r="8" spans="1:12" ht="15">
      <c r="A8" s="69" t="s">
        <v>120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5">
      <c r="A9" s="10" t="s">
        <v>470</v>
      </c>
      <c r="B9" s="10" t="s">
        <v>471</v>
      </c>
      <c r="C9" s="10" t="s">
        <v>472</v>
      </c>
      <c r="D9" s="10" t="s">
        <v>473</v>
      </c>
      <c r="E9" s="34" t="s">
        <v>33</v>
      </c>
      <c r="F9" s="10" t="s">
        <v>121</v>
      </c>
      <c r="G9" s="11" t="s">
        <v>122</v>
      </c>
      <c r="H9" s="11" t="s">
        <v>123</v>
      </c>
      <c r="I9" s="30" t="s">
        <v>124</v>
      </c>
      <c r="J9" s="30"/>
      <c r="K9" s="10" t="s">
        <v>474</v>
      </c>
      <c r="L9" s="11" t="s">
        <v>475</v>
      </c>
      <c r="M9" s="10" t="s">
        <v>37</v>
      </c>
    </row>
    <row r="10" ht="15">
      <c r="E10" s="6" t="s">
        <v>13</v>
      </c>
    </row>
    <row r="11" spans="1:12" ht="15">
      <c r="A11" s="69" t="s">
        <v>125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3" ht="15">
      <c r="A12" s="19" t="s">
        <v>477</v>
      </c>
      <c r="B12" s="19" t="s">
        <v>478</v>
      </c>
      <c r="C12" s="19" t="s">
        <v>479</v>
      </c>
      <c r="D12" s="19" t="s">
        <v>480</v>
      </c>
      <c r="E12" s="35" t="s">
        <v>33</v>
      </c>
      <c r="F12" s="19" t="s">
        <v>53</v>
      </c>
      <c r="G12" s="20" t="s">
        <v>107</v>
      </c>
      <c r="H12" s="20" t="s">
        <v>124</v>
      </c>
      <c r="I12" s="31" t="s">
        <v>126</v>
      </c>
      <c r="J12" s="31"/>
      <c r="K12" s="19" t="s">
        <v>481</v>
      </c>
      <c r="L12" s="20" t="s">
        <v>482</v>
      </c>
      <c r="M12" s="19" t="s">
        <v>37</v>
      </c>
    </row>
    <row r="13" spans="1:13" ht="15">
      <c r="A13" s="23" t="s">
        <v>484</v>
      </c>
      <c r="B13" s="23" t="s">
        <v>485</v>
      </c>
      <c r="C13" s="23" t="s">
        <v>486</v>
      </c>
      <c r="D13" s="23" t="s">
        <v>487</v>
      </c>
      <c r="E13" s="36" t="s">
        <v>33</v>
      </c>
      <c r="F13" s="23" t="s">
        <v>488</v>
      </c>
      <c r="G13" s="24" t="s">
        <v>124</v>
      </c>
      <c r="H13" s="24" t="s">
        <v>126</v>
      </c>
      <c r="I13" s="24" t="s">
        <v>127</v>
      </c>
      <c r="J13" s="32"/>
      <c r="K13" s="23" t="s">
        <v>489</v>
      </c>
      <c r="L13" s="24" t="s">
        <v>490</v>
      </c>
      <c r="M13" s="23" t="s">
        <v>37</v>
      </c>
    </row>
    <row r="14" ht="15">
      <c r="E14" s="6"/>
    </row>
    <row r="15" spans="1:12" ht="15">
      <c r="A15" s="69" t="s">
        <v>128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3" ht="18">
      <c r="A16" s="37" t="s">
        <v>129</v>
      </c>
      <c r="B16" s="37" t="s">
        <v>130</v>
      </c>
      <c r="C16" s="10" t="s">
        <v>131</v>
      </c>
      <c r="D16" s="10" t="s">
        <v>491</v>
      </c>
      <c r="E16" s="10" t="s">
        <v>33</v>
      </c>
      <c r="F16" s="10" t="s">
        <v>132</v>
      </c>
      <c r="G16" s="11" t="s">
        <v>35</v>
      </c>
      <c r="H16" s="30" t="s">
        <v>492</v>
      </c>
      <c r="I16" s="30" t="s">
        <v>492</v>
      </c>
      <c r="J16" s="30"/>
      <c r="K16" s="10" t="s">
        <v>467</v>
      </c>
      <c r="L16" s="11" t="s">
        <v>493</v>
      </c>
      <c r="M16" s="10" t="s">
        <v>37</v>
      </c>
    </row>
    <row r="17" spans="1:2" ht="15">
      <c r="A17" s="12" t="s">
        <v>38</v>
      </c>
      <c r="B17" s="12"/>
    </row>
    <row r="18" spans="1:5" ht="15">
      <c r="A18" s="14"/>
      <c r="B18" s="15" t="s">
        <v>39</v>
      </c>
      <c r="E18" s="6" t="s">
        <v>11</v>
      </c>
    </row>
    <row r="19" spans="1:5" ht="15.75">
      <c r="A19" s="16" t="s">
        <v>40</v>
      </c>
      <c r="B19" s="16" t="s">
        <v>41</v>
      </c>
      <c r="C19" s="16" t="s">
        <v>42</v>
      </c>
      <c r="D19" s="16" t="s">
        <v>43</v>
      </c>
      <c r="E19" s="39" t="s">
        <v>12</v>
      </c>
    </row>
    <row r="20" spans="1:5" ht="15.75">
      <c r="A20" s="13" t="s">
        <v>410</v>
      </c>
      <c r="B20" s="4" t="s">
        <v>39</v>
      </c>
      <c r="C20" s="4" t="s">
        <v>112</v>
      </c>
      <c r="D20" s="4" t="s">
        <v>409</v>
      </c>
      <c r="E20" s="38" t="s">
        <v>13</v>
      </c>
    </row>
    <row r="21" ht="15">
      <c r="E21" s="6" t="s">
        <v>14</v>
      </c>
    </row>
    <row r="22" ht="15">
      <c r="E22" s="6" t="s">
        <v>14</v>
      </c>
    </row>
    <row r="23" ht="15">
      <c r="E23" s="6" t="s">
        <v>15</v>
      </c>
    </row>
    <row r="24" ht="15">
      <c r="E24" s="6"/>
    </row>
    <row r="26" spans="1:2" ht="18">
      <c r="A26" s="7" t="s">
        <v>16</v>
      </c>
      <c r="B26" s="7"/>
    </row>
    <row r="27" spans="1:2" ht="15">
      <c r="A27" s="12" t="s">
        <v>69</v>
      </c>
      <c r="B27" s="12"/>
    </row>
    <row r="28" spans="1:2" ht="14.25">
      <c r="A28" s="14"/>
      <c r="B28" s="15" t="s">
        <v>133</v>
      </c>
    </row>
    <row r="29" spans="1:5" ht="15">
      <c r="A29" s="16" t="s">
        <v>40</v>
      </c>
      <c r="B29" s="16" t="s">
        <v>41</v>
      </c>
      <c r="C29" s="16" t="s">
        <v>42</v>
      </c>
      <c r="D29" s="16" t="s">
        <v>43</v>
      </c>
      <c r="E29" s="16" t="s">
        <v>99</v>
      </c>
    </row>
    <row r="30" spans="1:5" ht="12.75">
      <c r="A30" s="13" t="s">
        <v>460</v>
      </c>
      <c r="B30" s="4" t="s">
        <v>134</v>
      </c>
      <c r="C30" s="4" t="s">
        <v>127</v>
      </c>
      <c r="D30" s="4" t="s">
        <v>35</v>
      </c>
      <c r="E30" s="17" t="s">
        <v>494</v>
      </c>
    </row>
    <row r="32" spans="1:2" ht="14.25">
      <c r="A32" s="14"/>
      <c r="B32" s="15" t="s">
        <v>135</v>
      </c>
    </row>
    <row r="33" spans="1:5" ht="15">
      <c r="A33" s="16" t="s">
        <v>40</v>
      </c>
      <c r="B33" s="16" t="s">
        <v>41</v>
      </c>
      <c r="C33" s="16" t="s">
        <v>42</v>
      </c>
      <c r="D33" s="16" t="s">
        <v>43</v>
      </c>
      <c r="E33" s="16" t="s">
        <v>99</v>
      </c>
    </row>
    <row r="34" spans="1:5" ht="12.75">
      <c r="A34" s="13" t="s">
        <v>469</v>
      </c>
      <c r="B34" s="4" t="s">
        <v>136</v>
      </c>
      <c r="C34" s="4" t="s">
        <v>96</v>
      </c>
      <c r="D34" s="4" t="s">
        <v>123</v>
      </c>
      <c r="E34" s="17" t="s">
        <v>495</v>
      </c>
    </row>
    <row r="36" spans="1:2" ht="14.25">
      <c r="A36" s="14"/>
      <c r="B36" s="15" t="s">
        <v>39</v>
      </c>
    </row>
    <row r="37" spans="1:5" ht="15">
      <c r="A37" s="16" t="s">
        <v>40</v>
      </c>
      <c r="B37" s="16" t="s">
        <v>41</v>
      </c>
      <c r="C37" s="16" t="s">
        <v>42</v>
      </c>
      <c r="D37" s="16" t="s">
        <v>43</v>
      </c>
      <c r="E37" s="16" t="s">
        <v>99</v>
      </c>
    </row>
    <row r="38" spans="1:5" ht="12.75">
      <c r="A38" s="13" t="s">
        <v>476</v>
      </c>
      <c r="B38" s="4" t="s">
        <v>39</v>
      </c>
      <c r="C38" s="4" t="s">
        <v>80</v>
      </c>
      <c r="D38" s="4" t="s">
        <v>124</v>
      </c>
      <c r="E38" s="17" t="s">
        <v>496</v>
      </c>
    </row>
    <row r="40" spans="1:2" ht="14.25">
      <c r="A40" s="14"/>
      <c r="B40" s="15" t="s">
        <v>82</v>
      </c>
    </row>
    <row r="41" spans="1:5" ht="15">
      <c r="A41" s="16" t="s">
        <v>40</v>
      </c>
      <c r="B41" s="16" t="s">
        <v>41</v>
      </c>
      <c r="C41" s="16" t="s">
        <v>42</v>
      </c>
      <c r="D41" s="16" t="s">
        <v>43</v>
      </c>
      <c r="E41" s="16" t="s">
        <v>99</v>
      </c>
    </row>
    <row r="42" spans="1:5" ht="12.75">
      <c r="A42" s="13" t="s">
        <v>137</v>
      </c>
      <c r="B42" s="4" t="s">
        <v>138</v>
      </c>
      <c r="C42" s="4" t="s">
        <v>112</v>
      </c>
      <c r="D42" s="4" t="s">
        <v>35</v>
      </c>
      <c r="E42" s="17" t="s">
        <v>497</v>
      </c>
    </row>
    <row r="43" spans="1:5" ht="12.75">
      <c r="A43" s="13" t="s">
        <v>483</v>
      </c>
      <c r="B43" s="4" t="s">
        <v>139</v>
      </c>
      <c r="C43" s="4" t="s">
        <v>80</v>
      </c>
      <c r="D43" s="4" t="s">
        <v>127</v>
      </c>
      <c r="E43" s="17" t="s">
        <v>498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8:L8"/>
    <mergeCell ref="A11:L11"/>
    <mergeCell ref="A15:L15"/>
    <mergeCell ref="L3:L4"/>
    <mergeCell ref="M3:M4"/>
    <mergeCell ref="A5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7.625" style="4" bestFit="1" customWidth="1"/>
    <col min="7" max="9" width="5.625" style="3" bestFit="1" customWidth="1"/>
    <col min="10" max="10" width="4.875" style="3" bestFit="1" customWidth="1"/>
    <col min="11" max="12" width="5.625" style="3" bestFit="1" customWidth="1"/>
    <col min="13" max="13" width="2.1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8.75390625" style="3" customWidth="1"/>
  </cols>
  <sheetData>
    <row r="1" spans="1:21" s="2" customFormat="1" ht="28.5" customHeight="1">
      <c r="A1" s="73" t="s">
        <v>408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397</v>
      </c>
      <c r="H3" s="71"/>
      <c r="I3" s="71"/>
      <c r="J3" s="71"/>
      <c r="K3" s="71" t="s">
        <v>242</v>
      </c>
      <c r="L3" s="71"/>
      <c r="M3" s="71"/>
      <c r="N3" s="71"/>
      <c r="O3" s="71" t="s">
        <v>160</v>
      </c>
      <c r="P3" s="71"/>
      <c r="Q3" s="71"/>
      <c r="R3" s="71"/>
      <c r="S3" s="71" t="s">
        <v>2</v>
      </c>
      <c r="T3" s="71" t="s">
        <v>4</v>
      </c>
      <c r="U3" s="82" t="s">
        <v>3</v>
      </c>
    </row>
    <row r="4" spans="1:21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28">
        <v>1</v>
      </c>
      <c r="L4" s="28">
        <v>2</v>
      </c>
      <c r="M4" s="28">
        <v>3</v>
      </c>
      <c r="N4" s="28" t="s">
        <v>6</v>
      </c>
      <c r="O4" s="28">
        <v>1</v>
      </c>
      <c r="P4" s="28">
        <v>2</v>
      </c>
      <c r="Q4" s="28">
        <v>3</v>
      </c>
      <c r="R4" s="28" t="s">
        <v>6</v>
      </c>
      <c r="S4" s="72"/>
      <c r="T4" s="72"/>
      <c r="U4" s="83"/>
    </row>
    <row r="5" spans="1:20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ht="12.75">
      <c r="A6" s="10" t="s">
        <v>407</v>
      </c>
      <c r="B6" s="10" t="s">
        <v>406</v>
      </c>
      <c r="C6" s="10" t="s">
        <v>405</v>
      </c>
      <c r="D6" s="10" t="str">
        <f>"0,5889"</f>
        <v>0,5889</v>
      </c>
      <c r="E6" s="10" t="s">
        <v>33</v>
      </c>
      <c r="F6" s="10" t="s">
        <v>53</v>
      </c>
      <c r="G6" s="11" t="s">
        <v>188</v>
      </c>
      <c r="H6" s="11" t="s">
        <v>404</v>
      </c>
      <c r="I6" s="30" t="s">
        <v>403</v>
      </c>
      <c r="J6" s="30"/>
      <c r="K6" s="11" t="s">
        <v>215</v>
      </c>
      <c r="L6" s="30" t="s">
        <v>221</v>
      </c>
      <c r="M6" s="30"/>
      <c r="N6" s="30"/>
      <c r="O6" s="11" t="s">
        <v>402</v>
      </c>
      <c r="P6" s="11" t="s">
        <v>169</v>
      </c>
      <c r="Q6" s="11" t="s">
        <v>188</v>
      </c>
      <c r="R6" s="30"/>
      <c r="S6" s="10" t="str">
        <f>"670,0"</f>
        <v>670,0</v>
      </c>
      <c r="T6" s="11" t="str">
        <f>"394,5630"</f>
        <v>394,5630</v>
      </c>
      <c r="U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401</v>
      </c>
      <c r="B20" s="4" t="s">
        <v>39</v>
      </c>
      <c r="C20" s="4" t="s">
        <v>94</v>
      </c>
      <c r="D20" s="4" t="s">
        <v>400</v>
      </c>
      <c r="E20" s="17" t="s">
        <v>399</v>
      </c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7.625" style="4" bestFit="1" customWidth="1"/>
    <col min="7" max="7" width="5.625" style="3" bestFit="1" customWidth="1"/>
    <col min="8" max="9" width="2.1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8.75390625" style="3" customWidth="1"/>
  </cols>
  <sheetData>
    <row r="1" spans="1:21" s="2" customFormat="1" ht="28.5" customHeight="1">
      <c r="A1" s="73" t="s">
        <v>398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</row>
    <row r="2" spans="1:2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397</v>
      </c>
      <c r="H3" s="71"/>
      <c r="I3" s="71"/>
      <c r="J3" s="71"/>
      <c r="K3" s="71" t="s">
        <v>242</v>
      </c>
      <c r="L3" s="71"/>
      <c r="M3" s="71"/>
      <c r="N3" s="71"/>
      <c r="O3" s="71" t="s">
        <v>160</v>
      </c>
      <c r="P3" s="71"/>
      <c r="Q3" s="71"/>
      <c r="R3" s="71"/>
      <c r="S3" s="71" t="s">
        <v>2</v>
      </c>
      <c r="T3" s="71" t="s">
        <v>4</v>
      </c>
      <c r="U3" s="82" t="s">
        <v>3</v>
      </c>
    </row>
    <row r="4" spans="1:21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28">
        <v>1</v>
      </c>
      <c r="L4" s="28">
        <v>2</v>
      </c>
      <c r="M4" s="28">
        <v>3</v>
      </c>
      <c r="N4" s="28" t="s">
        <v>6</v>
      </c>
      <c r="O4" s="28">
        <v>1</v>
      </c>
      <c r="P4" s="28">
        <v>2</v>
      </c>
      <c r="Q4" s="28">
        <v>3</v>
      </c>
      <c r="R4" s="28" t="s">
        <v>6</v>
      </c>
      <c r="S4" s="72"/>
      <c r="T4" s="72"/>
      <c r="U4" s="83"/>
    </row>
    <row r="5" spans="1:20" ht="15">
      <c r="A5" s="85" t="s">
        <v>102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ht="12.75">
      <c r="A6" s="10" t="s">
        <v>396</v>
      </c>
      <c r="B6" s="10" t="s">
        <v>395</v>
      </c>
      <c r="C6" s="10" t="s">
        <v>394</v>
      </c>
      <c r="D6" s="10" t="str">
        <f>"0,5597"</f>
        <v>0,5597</v>
      </c>
      <c r="E6" s="10" t="s">
        <v>33</v>
      </c>
      <c r="F6" s="10" t="s">
        <v>53</v>
      </c>
      <c r="G6" s="11" t="s">
        <v>166</v>
      </c>
      <c r="H6" s="30"/>
      <c r="I6" s="30"/>
      <c r="J6" s="30"/>
      <c r="K6" s="11" t="s">
        <v>222</v>
      </c>
      <c r="L6" s="11" t="s">
        <v>115</v>
      </c>
      <c r="M6" s="30" t="s">
        <v>303</v>
      </c>
      <c r="N6" s="30"/>
      <c r="O6" s="11" t="s">
        <v>200</v>
      </c>
      <c r="P6" s="11" t="s">
        <v>204</v>
      </c>
      <c r="Q6" s="11" t="s">
        <v>280</v>
      </c>
      <c r="R6" s="30"/>
      <c r="S6" s="10" t="str">
        <f>"515,0"</f>
        <v>515,0</v>
      </c>
      <c r="T6" s="11" t="str">
        <f>"288,2455"</f>
        <v>288,2455</v>
      </c>
      <c r="U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393</v>
      </c>
      <c r="B20" s="4" t="s">
        <v>39</v>
      </c>
      <c r="C20" s="4" t="s">
        <v>118</v>
      </c>
      <c r="D20" s="4" t="s">
        <v>392</v>
      </c>
      <c r="E20" s="17" t="s">
        <v>391</v>
      </c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6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390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128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129</v>
      </c>
      <c r="B6" s="10" t="s">
        <v>130</v>
      </c>
      <c r="C6" s="10" t="s">
        <v>131</v>
      </c>
      <c r="D6" s="10" t="str">
        <f>"0,6219"</f>
        <v>0,6219</v>
      </c>
      <c r="E6" s="10" t="s">
        <v>33</v>
      </c>
      <c r="F6" s="10" t="s">
        <v>132</v>
      </c>
      <c r="G6" s="11" t="s">
        <v>222</v>
      </c>
      <c r="H6" s="11" t="s">
        <v>303</v>
      </c>
      <c r="I6" s="30" t="s">
        <v>355</v>
      </c>
      <c r="J6" s="30"/>
      <c r="K6" s="10" t="str">
        <f>"130,0"</f>
        <v>130,0</v>
      </c>
      <c r="L6" s="11" t="str">
        <f>"168,3235"</f>
        <v>168,3235</v>
      </c>
      <c r="M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82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137</v>
      </c>
      <c r="B20" s="4" t="s">
        <v>138</v>
      </c>
      <c r="C20" s="4" t="s">
        <v>112</v>
      </c>
      <c r="D20" s="4" t="s">
        <v>303</v>
      </c>
      <c r="E20" s="17" t="s">
        <v>389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8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00390625" style="4" bestFit="1" customWidth="1"/>
    <col min="14" max="16384" width="8.75390625" style="3" customWidth="1"/>
  </cols>
  <sheetData>
    <row r="1" spans="1:13" s="2" customFormat="1" ht="28.5" customHeight="1">
      <c r="A1" s="73" t="s">
        <v>388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387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386</v>
      </c>
      <c r="B6" s="10" t="s">
        <v>385</v>
      </c>
      <c r="C6" s="10" t="s">
        <v>384</v>
      </c>
      <c r="D6" s="10" t="str">
        <f>"0,9256"</f>
        <v>0,9256</v>
      </c>
      <c r="E6" s="10" t="s">
        <v>33</v>
      </c>
      <c r="F6" s="10" t="s">
        <v>53</v>
      </c>
      <c r="G6" s="11" t="s">
        <v>96</v>
      </c>
      <c r="H6" s="11" t="s">
        <v>98</v>
      </c>
      <c r="I6" s="30" t="s">
        <v>80</v>
      </c>
      <c r="J6" s="30"/>
      <c r="K6" s="10" t="str">
        <f>"72,5"</f>
        <v>72,5</v>
      </c>
      <c r="L6" s="11" t="str">
        <f>"67,1060"</f>
        <v>67,1060</v>
      </c>
      <c r="M6" s="10" t="s">
        <v>37</v>
      </c>
    </row>
    <row r="8" spans="1:12" ht="15">
      <c r="A8" s="69" t="s">
        <v>119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9" t="s">
        <v>383</v>
      </c>
      <c r="B9" s="19" t="s">
        <v>382</v>
      </c>
      <c r="C9" s="19" t="s">
        <v>381</v>
      </c>
      <c r="D9" s="19" t="str">
        <f>"0,8634"</f>
        <v>0,8634</v>
      </c>
      <c r="E9" s="19" t="s">
        <v>33</v>
      </c>
      <c r="F9" s="19" t="s">
        <v>53</v>
      </c>
      <c r="G9" s="20" t="s">
        <v>331</v>
      </c>
      <c r="H9" s="20" t="s">
        <v>124</v>
      </c>
      <c r="I9" s="20" t="s">
        <v>126</v>
      </c>
      <c r="J9" s="31"/>
      <c r="K9" s="19" t="str">
        <f>"57,5"</f>
        <v>57,5</v>
      </c>
      <c r="L9" s="20" t="str">
        <f>"49,6455"</f>
        <v>49,6455</v>
      </c>
      <c r="M9" s="19" t="s">
        <v>380</v>
      </c>
    </row>
    <row r="10" spans="1:13" ht="12.75">
      <c r="A10" s="23" t="s">
        <v>379</v>
      </c>
      <c r="B10" s="23" t="s">
        <v>378</v>
      </c>
      <c r="C10" s="23" t="s">
        <v>377</v>
      </c>
      <c r="D10" s="23" t="str">
        <f>"0,8647"</f>
        <v>0,8647</v>
      </c>
      <c r="E10" s="23" t="s">
        <v>33</v>
      </c>
      <c r="F10" s="23" t="s">
        <v>53</v>
      </c>
      <c r="G10" s="24" t="s">
        <v>54</v>
      </c>
      <c r="H10" s="24" t="s">
        <v>126</v>
      </c>
      <c r="I10" s="24" t="s">
        <v>127</v>
      </c>
      <c r="J10" s="32"/>
      <c r="K10" s="23" t="str">
        <f>"60,0"</f>
        <v>60,0</v>
      </c>
      <c r="L10" s="24" t="str">
        <f>"51,8790"</f>
        <v>51,8790</v>
      </c>
      <c r="M10" s="23" t="s">
        <v>376</v>
      </c>
    </row>
    <row r="12" spans="1:12" ht="15">
      <c r="A12" s="69" t="s">
        <v>375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ht="12.75">
      <c r="A13" s="10" t="s">
        <v>374</v>
      </c>
      <c r="B13" s="10" t="s">
        <v>373</v>
      </c>
      <c r="C13" s="10" t="s">
        <v>372</v>
      </c>
      <c r="D13" s="10" t="str">
        <f>"1,3133"</f>
        <v>1,3133</v>
      </c>
      <c r="E13" s="10" t="s">
        <v>33</v>
      </c>
      <c r="F13" s="10" t="s">
        <v>53</v>
      </c>
      <c r="G13" s="11" t="s">
        <v>35</v>
      </c>
      <c r="H13" s="11" t="s">
        <v>122</v>
      </c>
      <c r="I13" s="11" t="s">
        <v>331</v>
      </c>
      <c r="J13" s="30"/>
      <c r="K13" s="10" t="str">
        <f>"45,0"</f>
        <v>45,0</v>
      </c>
      <c r="L13" s="11" t="str">
        <f>"72,6912"</f>
        <v>72,6912</v>
      </c>
      <c r="M13" s="10" t="s">
        <v>371</v>
      </c>
    </row>
    <row r="15" spans="1:12" ht="15">
      <c r="A15" s="69" t="s">
        <v>120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3" ht="12.75">
      <c r="A16" s="19" t="s">
        <v>370</v>
      </c>
      <c r="B16" s="19" t="s">
        <v>369</v>
      </c>
      <c r="C16" s="19" t="s">
        <v>368</v>
      </c>
      <c r="D16" s="19" t="str">
        <f>"0,7297"</f>
        <v>0,7297</v>
      </c>
      <c r="E16" s="19" t="s">
        <v>33</v>
      </c>
      <c r="F16" s="19" t="s">
        <v>79</v>
      </c>
      <c r="G16" s="20" t="s">
        <v>303</v>
      </c>
      <c r="H16" s="20" t="s">
        <v>367</v>
      </c>
      <c r="I16" s="20" t="s">
        <v>185</v>
      </c>
      <c r="J16" s="31"/>
      <c r="K16" s="19" t="str">
        <f>"140,0"</f>
        <v>140,0</v>
      </c>
      <c r="L16" s="20" t="str">
        <f>"102,1580"</f>
        <v>102,1580</v>
      </c>
      <c r="M16" s="19" t="s">
        <v>37</v>
      </c>
    </row>
    <row r="17" spans="1:13" ht="12.75">
      <c r="A17" s="23" t="s">
        <v>366</v>
      </c>
      <c r="B17" s="23" t="s">
        <v>365</v>
      </c>
      <c r="C17" s="23" t="s">
        <v>364</v>
      </c>
      <c r="D17" s="23" t="str">
        <f>"0,7357"</f>
        <v>0,7357</v>
      </c>
      <c r="E17" s="23" t="s">
        <v>33</v>
      </c>
      <c r="F17" s="23" t="s">
        <v>363</v>
      </c>
      <c r="G17" s="24" t="s">
        <v>222</v>
      </c>
      <c r="H17" s="24" t="s">
        <v>362</v>
      </c>
      <c r="I17" s="24" t="s">
        <v>303</v>
      </c>
      <c r="J17" s="32"/>
      <c r="K17" s="23" t="str">
        <f>"130,0"</f>
        <v>130,0</v>
      </c>
      <c r="L17" s="24" t="str">
        <f>"95,6410"</f>
        <v>95,6410</v>
      </c>
      <c r="M17" s="23" t="s">
        <v>37</v>
      </c>
    </row>
    <row r="19" spans="1:12" ht="15">
      <c r="A19" s="69" t="s">
        <v>125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2.75">
      <c r="A20" s="19" t="s">
        <v>361</v>
      </c>
      <c r="B20" s="19" t="s">
        <v>360</v>
      </c>
      <c r="C20" s="19" t="s">
        <v>359</v>
      </c>
      <c r="D20" s="19" t="str">
        <f>"0,6760"</f>
        <v>0,6760</v>
      </c>
      <c r="E20" s="19" t="s">
        <v>33</v>
      </c>
      <c r="F20" s="19" t="s">
        <v>34</v>
      </c>
      <c r="G20" s="20" t="s">
        <v>355</v>
      </c>
      <c r="H20" s="31" t="s">
        <v>336</v>
      </c>
      <c r="I20" s="20" t="s">
        <v>336</v>
      </c>
      <c r="J20" s="31"/>
      <c r="K20" s="19" t="str">
        <f>"142,5"</f>
        <v>142,5</v>
      </c>
      <c r="L20" s="20" t="str">
        <f>"104,0364"</f>
        <v>104,0364</v>
      </c>
      <c r="M20" s="19" t="s">
        <v>37</v>
      </c>
    </row>
    <row r="21" spans="1:13" ht="12.75">
      <c r="A21" s="23" t="s">
        <v>358</v>
      </c>
      <c r="B21" s="23" t="s">
        <v>357</v>
      </c>
      <c r="C21" s="23" t="s">
        <v>356</v>
      </c>
      <c r="D21" s="23" t="str">
        <f>"0,6789"</f>
        <v>0,6789</v>
      </c>
      <c r="E21" s="23" t="s">
        <v>33</v>
      </c>
      <c r="F21" s="23" t="s">
        <v>230</v>
      </c>
      <c r="G21" s="24" t="s">
        <v>305</v>
      </c>
      <c r="H21" s="24" t="s">
        <v>355</v>
      </c>
      <c r="I21" s="24" t="s">
        <v>185</v>
      </c>
      <c r="J21" s="32"/>
      <c r="K21" s="23" t="str">
        <f>"140,0"</f>
        <v>140,0</v>
      </c>
      <c r="L21" s="24" t="str">
        <f>"95,0460"</f>
        <v>95,0460</v>
      </c>
      <c r="M21" s="23" t="s">
        <v>37</v>
      </c>
    </row>
    <row r="23" spans="1:12" ht="15">
      <c r="A23" s="69" t="s">
        <v>93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3" ht="12.75">
      <c r="A24" s="10" t="s">
        <v>354</v>
      </c>
      <c r="B24" s="10" t="s">
        <v>353</v>
      </c>
      <c r="C24" s="10" t="s">
        <v>352</v>
      </c>
      <c r="D24" s="10" t="str">
        <f>"0,5853"</f>
        <v>0,5853</v>
      </c>
      <c r="E24" s="10" t="s">
        <v>33</v>
      </c>
      <c r="F24" s="10" t="s">
        <v>351</v>
      </c>
      <c r="G24" s="11" t="s">
        <v>200</v>
      </c>
      <c r="H24" s="11" t="s">
        <v>179</v>
      </c>
      <c r="I24" s="11" t="s">
        <v>163</v>
      </c>
      <c r="J24" s="30"/>
      <c r="K24" s="10" t="str">
        <f>"207,5"</f>
        <v>207,5</v>
      </c>
      <c r="L24" s="11" t="str">
        <f>"121,4498"</f>
        <v>121,4498</v>
      </c>
      <c r="M24" s="10" t="s">
        <v>37</v>
      </c>
    </row>
    <row r="26" spans="1:12" ht="15">
      <c r="A26" s="69" t="s">
        <v>102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3" ht="12.75">
      <c r="A27" s="10" t="s">
        <v>350</v>
      </c>
      <c r="B27" s="10" t="s">
        <v>349</v>
      </c>
      <c r="C27" s="10" t="s">
        <v>59</v>
      </c>
      <c r="D27" s="10" t="str">
        <f>"0,5636"</f>
        <v>0,5636</v>
      </c>
      <c r="E27" s="10" t="s">
        <v>33</v>
      </c>
      <c r="F27" s="10" t="s">
        <v>60</v>
      </c>
      <c r="G27" s="11" t="s">
        <v>97</v>
      </c>
      <c r="H27" s="30" t="s">
        <v>111</v>
      </c>
      <c r="I27" s="30" t="s">
        <v>348</v>
      </c>
      <c r="J27" s="30"/>
      <c r="K27" s="10" t="str">
        <f>"70,0"</f>
        <v>70,0</v>
      </c>
      <c r="L27" s="11" t="str">
        <f>"48,5260"</f>
        <v>48,5260</v>
      </c>
      <c r="M27" s="10" t="s">
        <v>62</v>
      </c>
    </row>
    <row r="29" spans="1:12" ht="15">
      <c r="A29" s="69" t="s">
        <v>347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3" ht="12.75">
      <c r="A30" s="10" t="s">
        <v>346</v>
      </c>
      <c r="B30" s="10" t="s">
        <v>345</v>
      </c>
      <c r="C30" s="10" t="s">
        <v>344</v>
      </c>
      <c r="D30" s="10" t="str">
        <f>"0,5057"</f>
        <v>0,5057</v>
      </c>
      <c r="E30" s="10" t="s">
        <v>33</v>
      </c>
      <c r="F30" s="10" t="s">
        <v>53</v>
      </c>
      <c r="G30" s="11" t="s">
        <v>283</v>
      </c>
      <c r="H30" s="11" t="s">
        <v>100</v>
      </c>
      <c r="I30" s="11" t="s">
        <v>221</v>
      </c>
      <c r="J30" s="30"/>
      <c r="K30" s="10" t="str">
        <f>"167,5"</f>
        <v>167,5</v>
      </c>
      <c r="L30" s="11" t="str">
        <f>"94,6152"</f>
        <v>94,6152</v>
      </c>
      <c r="M30" s="10" t="s">
        <v>37</v>
      </c>
    </row>
    <row r="32" ht="15">
      <c r="E32" s="6" t="s">
        <v>11</v>
      </c>
    </row>
    <row r="33" ht="15">
      <c r="E33" s="6" t="s">
        <v>12</v>
      </c>
    </row>
    <row r="34" ht="15">
      <c r="E34" s="6" t="s">
        <v>13</v>
      </c>
    </row>
    <row r="35" ht="15">
      <c r="E35" s="6" t="s">
        <v>14</v>
      </c>
    </row>
    <row r="36" ht="15">
      <c r="E36" s="6" t="s">
        <v>14</v>
      </c>
    </row>
    <row r="37" ht="15">
      <c r="E37" s="6" t="s">
        <v>15</v>
      </c>
    </row>
    <row r="38" ht="15">
      <c r="E38" s="6"/>
    </row>
    <row r="40" spans="1:2" ht="18">
      <c r="A40" s="7" t="s">
        <v>16</v>
      </c>
      <c r="B40" s="7"/>
    </row>
    <row r="41" spans="1:2" ht="15">
      <c r="A41" s="12" t="s">
        <v>38</v>
      </c>
      <c r="B41" s="12"/>
    </row>
    <row r="42" spans="1:2" ht="14.25">
      <c r="A42" s="14"/>
      <c r="B42" s="15" t="s">
        <v>39</v>
      </c>
    </row>
    <row r="43" spans="1:5" ht="15">
      <c r="A43" s="16" t="s">
        <v>40</v>
      </c>
      <c r="B43" s="16" t="s">
        <v>41</v>
      </c>
      <c r="C43" s="16" t="s">
        <v>42</v>
      </c>
      <c r="D43" s="16" t="s">
        <v>43</v>
      </c>
      <c r="E43" s="16" t="s">
        <v>99</v>
      </c>
    </row>
    <row r="44" spans="1:5" ht="12.75">
      <c r="A44" s="13" t="s">
        <v>343</v>
      </c>
      <c r="B44" s="4" t="s">
        <v>39</v>
      </c>
      <c r="C44" s="4" t="s">
        <v>36</v>
      </c>
      <c r="D44" s="4" t="s">
        <v>98</v>
      </c>
      <c r="E44" s="17" t="s">
        <v>342</v>
      </c>
    </row>
    <row r="45" spans="1:5" ht="12.75">
      <c r="A45" s="13" t="s">
        <v>341</v>
      </c>
      <c r="B45" s="4" t="s">
        <v>39</v>
      </c>
      <c r="C45" s="4" t="s">
        <v>127</v>
      </c>
      <c r="D45" s="4" t="s">
        <v>126</v>
      </c>
      <c r="E45" s="17" t="s">
        <v>340</v>
      </c>
    </row>
    <row r="47" spans="1:2" ht="14.25">
      <c r="A47" s="14"/>
      <c r="B47" s="15" t="s">
        <v>82</v>
      </c>
    </row>
    <row r="48" spans="1:5" ht="15">
      <c r="A48" s="16" t="s">
        <v>40</v>
      </c>
      <c r="B48" s="16" t="s">
        <v>41</v>
      </c>
      <c r="C48" s="16" t="s">
        <v>42</v>
      </c>
      <c r="D48" s="16" t="s">
        <v>43</v>
      </c>
      <c r="E48" s="16" t="s">
        <v>99</v>
      </c>
    </row>
    <row r="49" spans="1:5" ht="12.75">
      <c r="A49" s="13" t="s">
        <v>339</v>
      </c>
      <c r="B49" s="4" t="s">
        <v>139</v>
      </c>
      <c r="C49" s="4" t="s">
        <v>127</v>
      </c>
      <c r="D49" s="4" t="s">
        <v>127</v>
      </c>
      <c r="E49" s="17" t="s">
        <v>338</v>
      </c>
    </row>
    <row r="52" spans="1:2" ht="15">
      <c r="A52" s="12" t="s">
        <v>69</v>
      </c>
      <c r="B52" s="12"/>
    </row>
    <row r="53" spans="1:2" ht="14.25">
      <c r="A53" s="14"/>
      <c r="B53" s="15" t="s">
        <v>133</v>
      </c>
    </row>
    <row r="54" spans="1:5" ht="15">
      <c r="A54" s="16" t="s">
        <v>40</v>
      </c>
      <c r="B54" s="16" t="s">
        <v>41</v>
      </c>
      <c r="C54" s="16" t="s">
        <v>42</v>
      </c>
      <c r="D54" s="16" t="s">
        <v>43</v>
      </c>
      <c r="E54" s="16" t="s">
        <v>99</v>
      </c>
    </row>
    <row r="55" spans="1:5" ht="12.75">
      <c r="A55" s="13" t="s">
        <v>337</v>
      </c>
      <c r="B55" s="4" t="s">
        <v>148</v>
      </c>
      <c r="C55" s="4" t="s">
        <v>80</v>
      </c>
      <c r="D55" s="4" t="s">
        <v>336</v>
      </c>
      <c r="E55" s="17" t="s">
        <v>335</v>
      </c>
    </row>
    <row r="56" spans="1:5" ht="12.75">
      <c r="A56" s="13" t="s">
        <v>334</v>
      </c>
      <c r="B56" s="4" t="s">
        <v>333</v>
      </c>
      <c r="C56" s="4" t="s">
        <v>332</v>
      </c>
      <c r="D56" s="4" t="s">
        <v>331</v>
      </c>
      <c r="E56" s="17" t="s">
        <v>330</v>
      </c>
    </row>
    <row r="57" spans="1:5" ht="12.75">
      <c r="A57" s="13" t="s">
        <v>329</v>
      </c>
      <c r="B57" s="4" t="s">
        <v>134</v>
      </c>
      <c r="C57" s="4" t="s">
        <v>118</v>
      </c>
      <c r="D57" s="4" t="s">
        <v>97</v>
      </c>
      <c r="E57" s="17" t="s">
        <v>328</v>
      </c>
    </row>
    <row r="59" spans="1:2" ht="14.25">
      <c r="A59" s="14"/>
      <c r="B59" s="15" t="s">
        <v>39</v>
      </c>
    </row>
    <row r="60" spans="1:5" ht="15">
      <c r="A60" s="16" t="s">
        <v>40</v>
      </c>
      <c r="B60" s="16" t="s">
        <v>41</v>
      </c>
      <c r="C60" s="16" t="s">
        <v>42</v>
      </c>
      <c r="D60" s="16" t="s">
        <v>43</v>
      </c>
      <c r="E60" s="16" t="s">
        <v>99</v>
      </c>
    </row>
    <row r="61" spans="1:5" ht="12.75">
      <c r="A61" s="13" t="s">
        <v>327</v>
      </c>
      <c r="B61" s="4" t="s">
        <v>39</v>
      </c>
      <c r="C61" s="4" t="s">
        <v>94</v>
      </c>
      <c r="D61" s="4" t="s">
        <v>163</v>
      </c>
      <c r="E61" s="17" t="s">
        <v>326</v>
      </c>
    </row>
    <row r="62" spans="1:5" ht="12.75">
      <c r="A62" s="13" t="s">
        <v>325</v>
      </c>
      <c r="B62" s="4" t="s">
        <v>39</v>
      </c>
      <c r="C62" s="4" t="s">
        <v>96</v>
      </c>
      <c r="D62" s="4" t="s">
        <v>185</v>
      </c>
      <c r="E62" s="17" t="s">
        <v>324</v>
      </c>
    </row>
    <row r="63" spans="1:5" ht="12.75">
      <c r="A63" s="13" t="s">
        <v>323</v>
      </c>
      <c r="B63" s="4" t="s">
        <v>39</v>
      </c>
      <c r="C63" s="4" t="s">
        <v>96</v>
      </c>
      <c r="D63" s="4" t="s">
        <v>303</v>
      </c>
      <c r="E63" s="17" t="s">
        <v>322</v>
      </c>
    </row>
    <row r="64" spans="1:5" ht="12.75">
      <c r="A64" s="13" t="s">
        <v>321</v>
      </c>
      <c r="B64" s="4" t="s">
        <v>39</v>
      </c>
      <c r="C64" s="4" t="s">
        <v>80</v>
      </c>
      <c r="D64" s="4" t="s">
        <v>185</v>
      </c>
      <c r="E64" s="17" t="s">
        <v>320</v>
      </c>
    </row>
    <row r="66" spans="1:2" ht="14.25">
      <c r="A66" s="14"/>
      <c r="B66" s="15" t="s">
        <v>82</v>
      </c>
    </row>
    <row r="67" spans="1:5" ht="15">
      <c r="A67" s="16" t="s">
        <v>40</v>
      </c>
      <c r="B67" s="16" t="s">
        <v>41</v>
      </c>
      <c r="C67" s="16" t="s">
        <v>42</v>
      </c>
      <c r="D67" s="16" t="s">
        <v>43</v>
      </c>
      <c r="E67" s="16" t="s">
        <v>99</v>
      </c>
    </row>
    <row r="68" spans="1:5" ht="12.75">
      <c r="A68" s="13" t="s">
        <v>319</v>
      </c>
      <c r="B68" s="4" t="s">
        <v>117</v>
      </c>
      <c r="C68" s="4" t="s">
        <v>185</v>
      </c>
      <c r="D68" s="4" t="s">
        <v>221</v>
      </c>
      <c r="E68" s="17" t="s">
        <v>318</v>
      </c>
    </row>
  </sheetData>
  <sheetProtection/>
  <mergeCells count="19">
    <mergeCell ref="A23:L23"/>
    <mergeCell ref="A26:L26"/>
    <mergeCell ref="A29:L29"/>
    <mergeCell ref="L3:L4"/>
    <mergeCell ref="M3:M4"/>
    <mergeCell ref="A5:L5"/>
    <mergeCell ref="A8:L8"/>
    <mergeCell ref="A15:L15"/>
    <mergeCell ref="A19:L1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40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8.75390625" style="3" customWidth="1"/>
  </cols>
  <sheetData>
    <row r="1" spans="1:13" s="2" customFormat="1" ht="28.5" customHeight="1">
      <c r="A1" s="73" t="s">
        <v>317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76</v>
      </c>
      <c r="B6" s="10" t="s">
        <v>77</v>
      </c>
      <c r="C6" s="10" t="s">
        <v>78</v>
      </c>
      <c r="D6" s="10" t="str">
        <f>"0,5885"</f>
        <v>0,5885</v>
      </c>
      <c r="E6" s="10" t="s">
        <v>33</v>
      </c>
      <c r="F6" s="10" t="s">
        <v>79</v>
      </c>
      <c r="G6" s="11" t="s">
        <v>316</v>
      </c>
      <c r="H6" s="11" t="s">
        <v>115</v>
      </c>
      <c r="I6" s="11" t="s">
        <v>303</v>
      </c>
      <c r="J6" s="30"/>
      <c r="K6" s="10" t="str">
        <f>"130,0"</f>
        <v>130,0</v>
      </c>
      <c r="L6" s="11" t="str">
        <f>"142,6818"</f>
        <v>142,6818</v>
      </c>
      <c r="M6" s="10" t="s">
        <v>37</v>
      </c>
    </row>
    <row r="8" spans="1:12" ht="15">
      <c r="A8" s="69" t="s">
        <v>102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9" t="s">
        <v>315</v>
      </c>
      <c r="B9" s="19" t="s">
        <v>314</v>
      </c>
      <c r="C9" s="19" t="s">
        <v>313</v>
      </c>
      <c r="D9" s="19" t="str">
        <f>"0,5543"</f>
        <v>0,5543</v>
      </c>
      <c r="E9" s="19" t="s">
        <v>33</v>
      </c>
      <c r="F9" s="19" t="s">
        <v>60</v>
      </c>
      <c r="G9" s="20" t="s">
        <v>222</v>
      </c>
      <c r="H9" s="20" t="s">
        <v>305</v>
      </c>
      <c r="I9" s="31" t="s">
        <v>185</v>
      </c>
      <c r="J9" s="31"/>
      <c r="K9" s="19" t="str">
        <f>"132,5"</f>
        <v>132,5</v>
      </c>
      <c r="L9" s="20" t="str">
        <f>"73,4448"</f>
        <v>73,4448</v>
      </c>
      <c r="M9" s="19" t="s">
        <v>312</v>
      </c>
    </row>
    <row r="10" spans="1:13" ht="12.75">
      <c r="A10" s="21" t="s">
        <v>103</v>
      </c>
      <c r="B10" s="21" t="s">
        <v>104</v>
      </c>
      <c r="C10" s="21" t="s">
        <v>105</v>
      </c>
      <c r="D10" s="21" t="str">
        <f>"0,5570"</f>
        <v>0,5570</v>
      </c>
      <c r="E10" s="21" t="s">
        <v>33</v>
      </c>
      <c r="F10" s="21" t="s">
        <v>106</v>
      </c>
      <c r="G10" s="22" t="s">
        <v>185</v>
      </c>
      <c r="H10" s="22" t="s">
        <v>311</v>
      </c>
      <c r="I10" s="22" t="s">
        <v>283</v>
      </c>
      <c r="J10" s="33"/>
      <c r="K10" s="21" t="str">
        <f>"162,5"</f>
        <v>162,5</v>
      </c>
      <c r="L10" s="22" t="str">
        <f>"101,1025"</f>
        <v>101,1025</v>
      </c>
      <c r="M10" s="21" t="s">
        <v>37</v>
      </c>
    </row>
    <row r="11" spans="1:13" ht="12.75">
      <c r="A11" s="23" t="s">
        <v>310</v>
      </c>
      <c r="B11" s="23" t="s">
        <v>309</v>
      </c>
      <c r="C11" s="23" t="s">
        <v>308</v>
      </c>
      <c r="D11" s="23" t="str">
        <f>"0,5560"</f>
        <v>0,5560</v>
      </c>
      <c r="E11" s="23" t="s">
        <v>33</v>
      </c>
      <c r="F11" s="23" t="s">
        <v>307</v>
      </c>
      <c r="G11" s="24" t="s">
        <v>294</v>
      </c>
      <c r="H11" s="24" t="s">
        <v>215</v>
      </c>
      <c r="I11" s="24" t="s">
        <v>283</v>
      </c>
      <c r="J11" s="32"/>
      <c r="K11" s="23" t="str">
        <f>"162,5"</f>
        <v>162,5</v>
      </c>
      <c r="L11" s="24" t="str">
        <f>"98,6622"</f>
        <v>98,6622</v>
      </c>
      <c r="M11" s="23" t="s">
        <v>37</v>
      </c>
    </row>
    <row r="13" ht="15">
      <c r="E13" s="6" t="s">
        <v>11</v>
      </c>
    </row>
    <row r="14" ht="15">
      <c r="E14" s="6" t="s">
        <v>12</v>
      </c>
    </row>
    <row r="15" ht="15">
      <c r="E15" s="6" t="s">
        <v>13</v>
      </c>
    </row>
    <row r="16" ht="15">
      <c r="E16" s="6" t="s">
        <v>14</v>
      </c>
    </row>
    <row r="17" ht="15">
      <c r="E17" s="6" t="s">
        <v>14</v>
      </c>
    </row>
    <row r="18" ht="15">
      <c r="E18" s="6" t="s">
        <v>15</v>
      </c>
    </row>
    <row r="19" ht="15">
      <c r="E19" s="6"/>
    </row>
    <row r="21" spans="1:2" ht="18">
      <c r="A21" s="7" t="s">
        <v>16</v>
      </c>
      <c r="B21" s="7"/>
    </row>
    <row r="22" spans="1:2" ht="15">
      <c r="A22" s="12" t="s">
        <v>69</v>
      </c>
      <c r="B22" s="12"/>
    </row>
    <row r="23" spans="1:2" ht="14.25">
      <c r="A23" s="14"/>
      <c r="B23" s="15" t="s">
        <v>39</v>
      </c>
    </row>
    <row r="24" spans="1:5" ht="15">
      <c r="A24" s="16" t="s">
        <v>40</v>
      </c>
      <c r="B24" s="16" t="s">
        <v>41</v>
      </c>
      <c r="C24" s="16" t="s">
        <v>42</v>
      </c>
      <c r="D24" s="16" t="s">
        <v>43</v>
      </c>
      <c r="E24" s="16" t="s">
        <v>99</v>
      </c>
    </row>
    <row r="25" spans="1:5" ht="12.75">
      <c r="A25" s="13" t="s">
        <v>306</v>
      </c>
      <c r="B25" s="4" t="s">
        <v>39</v>
      </c>
      <c r="C25" s="4" t="s">
        <v>118</v>
      </c>
      <c r="D25" s="4" t="s">
        <v>305</v>
      </c>
      <c r="E25" s="17" t="s">
        <v>304</v>
      </c>
    </row>
    <row r="27" spans="1:2" ht="14.25">
      <c r="A27" s="14"/>
      <c r="B27" s="15" t="s">
        <v>82</v>
      </c>
    </row>
    <row r="28" spans="1:5" ht="15">
      <c r="A28" s="16" t="s">
        <v>40</v>
      </c>
      <c r="B28" s="16" t="s">
        <v>41</v>
      </c>
      <c r="C28" s="16" t="s">
        <v>42</v>
      </c>
      <c r="D28" s="16" t="s">
        <v>43</v>
      </c>
      <c r="E28" s="16" t="s">
        <v>99</v>
      </c>
    </row>
    <row r="29" spans="1:5" ht="12.75">
      <c r="A29" s="13" t="s">
        <v>75</v>
      </c>
      <c r="B29" s="4" t="s">
        <v>83</v>
      </c>
      <c r="C29" s="4" t="s">
        <v>94</v>
      </c>
      <c r="D29" s="4" t="s">
        <v>303</v>
      </c>
      <c r="E29" s="17" t="s">
        <v>302</v>
      </c>
    </row>
    <row r="30" spans="1:5" ht="12.75">
      <c r="A30" s="13" t="s">
        <v>116</v>
      </c>
      <c r="B30" s="4" t="s">
        <v>117</v>
      </c>
      <c r="C30" s="4" t="s">
        <v>118</v>
      </c>
      <c r="D30" s="4" t="s">
        <v>283</v>
      </c>
      <c r="E30" s="17" t="s">
        <v>301</v>
      </c>
    </row>
    <row r="31" spans="1:5" ht="12.75">
      <c r="A31" s="13" t="s">
        <v>300</v>
      </c>
      <c r="B31" s="4" t="s">
        <v>117</v>
      </c>
      <c r="C31" s="4" t="s">
        <v>118</v>
      </c>
      <c r="D31" s="4" t="s">
        <v>283</v>
      </c>
      <c r="E31" s="17" t="s">
        <v>299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6" width="22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625" style="4" bestFit="1" customWidth="1"/>
    <col min="14" max="16384" width="8.75390625" style="3" customWidth="1"/>
  </cols>
  <sheetData>
    <row r="1" spans="1:13" s="2" customFormat="1" ht="28.5" customHeight="1">
      <c r="A1" s="73" t="s">
        <v>298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125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297</v>
      </c>
      <c r="B6" s="10" t="s">
        <v>296</v>
      </c>
      <c r="C6" s="10" t="s">
        <v>295</v>
      </c>
      <c r="D6" s="10" t="str">
        <f>"0,6680"</f>
        <v>0,6680</v>
      </c>
      <c r="E6" s="10" t="s">
        <v>33</v>
      </c>
      <c r="F6" s="10" t="s">
        <v>34</v>
      </c>
      <c r="G6" s="11" t="s">
        <v>294</v>
      </c>
      <c r="H6" s="11" t="s">
        <v>283</v>
      </c>
      <c r="I6" s="30" t="s">
        <v>293</v>
      </c>
      <c r="J6" s="30"/>
      <c r="K6" s="10" t="str">
        <f>"162,5"</f>
        <v>162,5</v>
      </c>
      <c r="L6" s="11" t="str">
        <f>"110,7210"</f>
        <v>110,7210</v>
      </c>
      <c r="M6" s="10" t="s">
        <v>37</v>
      </c>
    </row>
    <row r="8" spans="1:12" ht="15">
      <c r="A8" s="69" t="s">
        <v>198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0" t="s">
        <v>292</v>
      </c>
      <c r="B9" s="10" t="s">
        <v>291</v>
      </c>
      <c r="C9" s="10" t="s">
        <v>290</v>
      </c>
      <c r="D9" s="10" t="str">
        <f>"0,5365"</f>
        <v>0,5365</v>
      </c>
      <c r="E9" s="10" t="s">
        <v>33</v>
      </c>
      <c r="F9" s="10" t="s">
        <v>34</v>
      </c>
      <c r="G9" s="11" t="s">
        <v>179</v>
      </c>
      <c r="H9" s="11" t="s">
        <v>189</v>
      </c>
      <c r="I9" s="11" t="s">
        <v>194</v>
      </c>
      <c r="J9" s="30"/>
      <c r="K9" s="10" t="str">
        <f>"245,0"</f>
        <v>245,0</v>
      </c>
      <c r="L9" s="11" t="str">
        <f>"187,9628"</f>
        <v>187,9628</v>
      </c>
      <c r="M9" s="10" t="s">
        <v>37</v>
      </c>
    </row>
    <row r="11" spans="1:12" ht="15">
      <c r="A11" s="69" t="s">
        <v>108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3" ht="12.75">
      <c r="A12" s="10" t="s">
        <v>289</v>
      </c>
      <c r="B12" s="10" t="s">
        <v>288</v>
      </c>
      <c r="C12" s="10" t="s">
        <v>287</v>
      </c>
      <c r="D12" s="10" t="str">
        <f>"0,5290"</f>
        <v>0,5290</v>
      </c>
      <c r="E12" s="10" t="s">
        <v>33</v>
      </c>
      <c r="F12" s="10" t="s">
        <v>286</v>
      </c>
      <c r="G12" s="30" t="s">
        <v>204</v>
      </c>
      <c r="H12" s="11" t="s">
        <v>204</v>
      </c>
      <c r="I12" s="11" t="s">
        <v>280</v>
      </c>
      <c r="J12" s="30"/>
      <c r="K12" s="10" t="str">
        <f>"210,0"</f>
        <v>210,0</v>
      </c>
      <c r="L12" s="11" t="str">
        <f>"194,9629"</f>
        <v>194,9629</v>
      </c>
      <c r="M12" s="10" t="s">
        <v>285</v>
      </c>
    </row>
    <row r="14" ht="15">
      <c r="E14" s="6" t="s">
        <v>11</v>
      </c>
    </row>
    <row r="15" ht="15">
      <c r="E15" s="6" t="s">
        <v>12</v>
      </c>
    </row>
    <row r="16" ht="15">
      <c r="E16" s="6" t="s">
        <v>13</v>
      </c>
    </row>
    <row r="17" ht="15">
      <c r="E17" s="6" t="s">
        <v>14</v>
      </c>
    </row>
    <row r="18" ht="15">
      <c r="E18" s="6" t="s">
        <v>14</v>
      </c>
    </row>
    <row r="19" ht="15">
      <c r="E19" s="6" t="s">
        <v>15</v>
      </c>
    </row>
    <row r="20" ht="15">
      <c r="E20" s="6"/>
    </row>
    <row r="22" spans="1:2" ht="18">
      <c r="A22" s="7" t="s">
        <v>16</v>
      </c>
      <c r="B22" s="7"/>
    </row>
    <row r="23" spans="1:2" ht="15">
      <c r="A23" s="12" t="s">
        <v>69</v>
      </c>
      <c r="B23" s="12"/>
    </row>
    <row r="24" spans="1:2" ht="14.25">
      <c r="A24" s="14"/>
      <c r="B24" s="15" t="s">
        <v>135</v>
      </c>
    </row>
    <row r="25" spans="1:5" ht="15">
      <c r="A25" s="16" t="s">
        <v>40</v>
      </c>
      <c r="B25" s="16" t="s">
        <v>41</v>
      </c>
      <c r="C25" s="16" t="s">
        <v>42</v>
      </c>
      <c r="D25" s="16" t="s">
        <v>43</v>
      </c>
      <c r="E25" s="16" t="s">
        <v>99</v>
      </c>
    </row>
    <row r="26" spans="1:5" ht="12.75">
      <c r="A26" s="13" t="s">
        <v>284</v>
      </c>
      <c r="B26" s="4" t="s">
        <v>136</v>
      </c>
      <c r="C26" s="4" t="s">
        <v>80</v>
      </c>
      <c r="D26" s="4" t="s">
        <v>283</v>
      </c>
      <c r="E26" s="17" t="s">
        <v>282</v>
      </c>
    </row>
    <row r="28" spans="1:2" ht="14.25">
      <c r="A28" s="14"/>
      <c r="B28" s="15" t="s">
        <v>82</v>
      </c>
    </row>
    <row r="29" spans="1:5" ht="15">
      <c r="A29" s="16" t="s">
        <v>40</v>
      </c>
      <c r="B29" s="16" t="s">
        <v>41</v>
      </c>
      <c r="C29" s="16" t="s">
        <v>42</v>
      </c>
      <c r="D29" s="16" t="s">
        <v>43</v>
      </c>
      <c r="E29" s="16" t="s">
        <v>99</v>
      </c>
    </row>
    <row r="30" spans="1:5" ht="12.75">
      <c r="A30" s="13" t="s">
        <v>281</v>
      </c>
      <c r="B30" s="4" t="s">
        <v>83</v>
      </c>
      <c r="C30" s="4" t="s">
        <v>115</v>
      </c>
      <c r="D30" s="4" t="s">
        <v>280</v>
      </c>
      <c r="E30" s="17" t="s">
        <v>279</v>
      </c>
    </row>
    <row r="31" spans="1:5" ht="12.75">
      <c r="A31" s="13" t="s">
        <v>278</v>
      </c>
      <c r="B31" s="4" t="s">
        <v>277</v>
      </c>
      <c r="C31" s="4" t="s">
        <v>176</v>
      </c>
      <c r="D31" s="4" t="s">
        <v>194</v>
      </c>
      <c r="E31" s="17" t="s">
        <v>276</v>
      </c>
    </row>
  </sheetData>
  <sheetProtection/>
  <mergeCells count="14"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275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274</v>
      </c>
      <c r="B6" s="10" t="s">
        <v>273</v>
      </c>
      <c r="C6" s="10" t="s">
        <v>78</v>
      </c>
      <c r="D6" s="10" t="str">
        <f>"0,5885"</f>
        <v>0,5885</v>
      </c>
      <c r="E6" s="10" t="s">
        <v>33</v>
      </c>
      <c r="F6" s="10" t="s">
        <v>53</v>
      </c>
      <c r="G6" s="30" t="s">
        <v>272</v>
      </c>
      <c r="H6" s="30" t="s">
        <v>272</v>
      </c>
      <c r="I6" s="30" t="s">
        <v>271</v>
      </c>
      <c r="J6" s="30"/>
      <c r="K6" s="10" t="str">
        <f>"0.00"</f>
        <v>0.00</v>
      </c>
      <c r="L6" s="11" t="str">
        <f>"0,0000"</f>
        <v>0,0000</v>
      </c>
      <c r="M6" s="10" t="s">
        <v>37</v>
      </c>
    </row>
    <row r="8" spans="1:12" ht="15">
      <c r="A8" s="69" t="s">
        <v>198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9" t="s">
        <v>270</v>
      </c>
      <c r="B9" s="19" t="s">
        <v>269</v>
      </c>
      <c r="C9" s="19" t="s">
        <v>268</v>
      </c>
      <c r="D9" s="19" t="str">
        <f>"0,5421"</f>
        <v>0,5421</v>
      </c>
      <c r="E9" s="19" t="s">
        <v>33</v>
      </c>
      <c r="F9" s="19" t="s">
        <v>121</v>
      </c>
      <c r="G9" s="31" t="s">
        <v>249</v>
      </c>
      <c r="H9" s="20" t="s">
        <v>249</v>
      </c>
      <c r="I9" s="31" t="s">
        <v>259</v>
      </c>
      <c r="J9" s="31"/>
      <c r="K9" s="19" t="str">
        <f>"342,5"</f>
        <v>342,5</v>
      </c>
      <c r="L9" s="20" t="str">
        <f>"185,6693"</f>
        <v>185,6693</v>
      </c>
      <c r="M9" s="19" t="s">
        <v>37</v>
      </c>
    </row>
    <row r="10" spans="1:13" ht="12.75">
      <c r="A10" s="23" t="s">
        <v>267</v>
      </c>
      <c r="B10" s="23" t="s">
        <v>266</v>
      </c>
      <c r="C10" s="23" t="s">
        <v>265</v>
      </c>
      <c r="D10" s="23" t="str">
        <f>"0,5410"</f>
        <v>0,5410</v>
      </c>
      <c r="E10" s="23" t="s">
        <v>33</v>
      </c>
      <c r="F10" s="23" t="s">
        <v>261</v>
      </c>
      <c r="G10" s="32" t="s">
        <v>158</v>
      </c>
      <c r="H10" s="32" t="s">
        <v>158</v>
      </c>
      <c r="I10" s="24" t="s">
        <v>158</v>
      </c>
      <c r="J10" s="32"/>
      <c r="K10" s="23" t="str">
        <f>"290,0"</f>
        <v>290,0</v>
      </c>
      <c r="L10" s="24" t="str">
        <f>"159,7140"</f>
        <v>159,7140</v>
      </c>
      <c r="M10" s="23" t="s">
        <v>37</v>
      </c>
    </row>
    <row r="12" spans="1:12" ht="15">
      <c r="A12" s="69" t="s">
        <v>108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ht="12.75">
      <c r="A13" s="19" t="s">
        <v>264</v>
      </c>
      <c r="B13" s="19" t="s">
        <v>263</v>
      </c>
      <c r="C13" s="19" t="s">
        <v>262</v>
      </c>
      <c r="D13" s="19" t="str">
        <f>"0,5272"</f>
        <v>0,5272</v>
      </c>
      <c r="E13" s="19" t="s">
        <v>33</v>
      </c>
      <c r="F13" s="19" t="s">
        <v>261</v>
      </c>
      <c r="G13" s="20" t="s">
        <v>260</v>
      </c>
      <c r="H13" s="20" t="s">
        <v>259</v>
      </c>
      <c r="I13" s="20" t="s">
        <v>252</v>
      </c>
      <c r="J13" s="31"/>
      <c r="K13" s="19" t="str">
        <f>"362,5"</f>
        <v>362,5</v>
      </c>
      <c r="L13" s="20" t="str">
        <f>"191,1100"</f>
        <v>191,1100</v>
      </c>
      <c r="M13" s="19" t="s">
        <v>37</v>
      </c>
    </row>
    <row r="14" spans="1:13" ht="12.75">
      <c r="A14" s="23" t="s">
        <v>258</v>
      </c>
      <c r="B14" s="23" t="s">
        <v>257</v>
      </c>
      <c r="C14" s="23" t="s">
        <v>256</v>
      </c>
      <c r="D14" s="23" t="str">
        <f>"0,5305"</f>
        <v>0,5305</v>
      </c>
      <c r="E14" s="23" t="s">
        <v>33</v>
      </c>
      <c r="F14" s="23" t="s">
        <v>255</v>
      </c>
      <c r="G14" s="24" t="s">
        <v>158</v>
      </c>
      <c r="H14" s="24" t="s">
        <v>156</v>
      </c>
      <c r="I14" s="32" t="s">
        <v>254</v>
      </c>
      <c r="J14" s="32"/>
      <c r="K14" s="23" t="str">
        <f>"307,5"</f>
        <v>307,5</v>
      </c>
      <c r="L14" s="24" t="str">
        <f>"163,1287"</f>
        <v>163,1287</v>
      </c>
      <c r="M14" s="23" t="s">
        <v>37</v>
      </c>
    </row>
    <row r="16" ht="15">
      <c r="E16" s="6" t="s">
        <v>11</v>
      </c>
    </row>
    <row r="17" ht="15">
      <c r="E17" s="6" t="s">
        <v>12</v>
      </c>
    </row>
    <row r="18" ht="15">
      <c r="E18" s="6" t="s">
        <v>13</v>
      </c>
    </row>
    <row r="19" ht="15">
      <c r="E19" s="6" t="s">
        <v>14</v>
      </c>
    </row>
    <row r="20" ht="15">
      <c r="E20" s="6" t="s">
        <v>14</v>
      </c>
    </row>
    <row r="21" ht="15">
      <c r="E21" s="6" t="s">
        <v>15</v>
      </c>
    </row>
    <row r="22" ht="15">
      <c r="E22" s="6"/>
    </row>
    <row r="24" spans="1:2" ht="18">
      <c r="A24" s="7" t="s">
        <v>16</v>
      </c>
      <c r="B24" s="7"/>
    </row>
    <row r="25" spans="1:2" ht="15">
      <c r="A25" s="12" t="s">
        <v>69</v>
      </c>
      <c r="B25" s="12"/>
    </row>
    <row r="26" spans="1:2" ht="14.25">
      <c r="A26" s="14"/>
      <c r="B26" s="15" t="s">
        <v>39</v>
      </c>
    </row>
    <row r="27" spans="1:5" ht="15">
      <c r="A27" s="16" t="s">
        <v>40</v>
      </c>
      <c r="B27" s="16" t="s">
        <v>41</v>
      </c>
      <c r="C27" s="16" t="s">
        <v>42</v>
      </c>
      <c r="D27" s="16" t="s">
        <v>43</v>
      </c>
      <c r="E27" s="16" t="s">
        <v>99</v>
      </c>
    </row>
    <row r="28" spans="1:5" ht="12.75">
      <c r="A28" s="13" t="s">
        <v>253</v>
      </c>
      <c r="B28" s="4" t="s">
        <v>39</v>
      </c>
      <c r="C28" s="4" t="s">
        <v>115</v>
      </c>
      <c r="D28" s="4" t="s">
        <v>252</v>
      </c>
      <c r="E28" s="17" t="s">
        <v>251</v>
      </c>
    </row>
    <row r="29" spans="1:5" ht="12.75">
      <c r="A29" s="13" t="s">
        <v>250</v>
      </c>
      <c r="B29" s="4" t="s">
        <v>39</v>
      </c>
      <c r="C29" s="4" t="s">
        <v>176</v>
      </c>
      <c r="D29" s="4" t="s">
        <v>249</v>
      </c>
      <c r="E29" s="17" t="s">
        <v>248</v>
      </c>
    </row>
    <row r="30" spans="1:5" ht="12.75">
      <c r="A30" s="13" t="s">
        <v>247</v>
      </c>
      <c r="B30" s="4" t="s">
        <v>39</v>
      </c>
      <c r="C30" s="4" t="s">
        <v>115</v>
      </c>
      <c r="D30" s="4" t="s">
        <v>156</v>
      </c>
      <c r="E30" s="17" t="s">
        <v>246</v>
      </c>
    </row>
    <row r="32" spans="1:2" ht="14.25">
      <c r="A32" s="14"/>
      <c r="B32" s="15" t="s">
        <v>82</v>
      </c>
    </row>
    <row r="33" spans="1:5" ht="15">
      <c r="A33" s="16" t="s">
        <v>40</v>
      </c>
      <c r="B33" s="16" t="s">
        <v>41</v>
      </c>
      <c r="C33" s="16" t="s">
        <v>42</v>
      </c>
      <c r="D33" s="16" t="s">
        <v>43</v>
      </c>
      <c r="E33" s="16" t="s">
        <v>99</v>
      </c>
    </row>
    <row r="34" spans="1:5" ht="12.75">
      <c r="A34" s="13" t="s">
        <v>245</v>
      </c>
      <c r="B34" s="4" t="s">
        <v>139</v>
      </c>
      <c r="C34" s="4" t="s">
        <v>176</v>
      </c>
      <c r="D34" s="4" t="s">
        <v>158</v>
      </c>
      <c r="E34" s="17" t="s">
        <v>244</v>
      </c>
    </row>
  </sheetData>
  <sheetProtection/>
  <mergeCells count="14"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243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102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241</v>
      </c>
      <c r="B6" s="10" t="s">
        <v>240</v>
      </c>
      <c r="C6" s="10" t="s">
        <v>105</v>
      </c>
      <c r="D6" s="10" t="str">
        <f>"0,5570"</f>
        <v>0,5570</v>
      </c>
      <c r="E6" s="10" t="s">
        <v>33</v>
      </c>
      <c r="F6" s="10" t="s">
        <v>34</v>
      </c>
      <c r="G6" s="11" t="s">
        <v>239</v>
      </c>
      <c r="H6" s="30" t="s">
        <v>236</v>
      </c>
      <c r="I6" s="11" t="s">
        <v>236</v>
      </c>
      <c r="J6" s="30" t="s">
        <v>238</v>
      </c>
      <c r="K6" s="10" t="str">
        <f>"365,0"</f>
        <v>365,0</v>
      </c>
      <c r="L6" s="11" t="str">
        <f>"203,3050"</f>
        <v>203,3050</v>
      </c>
      <c r="M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237</v>
      </c>
      <c r="B20" s="4" t="s">
        <v>39</v>
      </c>
      <c r="C20" s="4" t="s">
        <v>118</v>
      </c>
      <c r="D20" s="4" t="s">
        <v>236</v>
      </c>
      <c r="E20" s="17" t="s">
        <v>235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M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40.1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499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459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72"/>
      <c r="L4" s="72"/>
      <c r="M4" s="83"/>
    </row>
    <row r="5" spans="1:12" ht="15">
      <c r="A5" s="85" t="s">
        <v>102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103</v>
      </c>
      <c r="B6" s="10" t="s">
        <v>104</v>
      </c>
      <c r="C6" s="10" t="s">
        <v>105</v>
      </c>
      <c r="D6" s="10" t="str">
        <f>"0,5570"</f>
        <v>0,5570</v>
      </c>
      <c r="E6" s="10" t="s">
        <v>33</v>
      </c>
      <c r="F6" s="10" t="s">
        <v>106</v>
      </c>
      <c r="G6" s="11" t="s">
        <v>107</v>
      </c>
      <c r="H6" s="11" t="s">
        <v>501</v>
      </c>
      <c r="I6" s="11" t="s">
        <v>80</v>
      </c>
      <c r="J6" s="30"/>
      <c r="K6" s="10" t="str">
        <f>"75,0"</f>
        <v>75,0</v>
      </c>
      <c r="L6" s="11" t="str">
        <f>"46,6627"</f>
        <v>46,6627</v>
      </c>
      <c r="M6" s="10" t="s">
        <v>37</v>
      </c>
    </row>
    <row r="8" spans="1:12" ht="15">
      <c r="A8" s="69" t="s">
        <v>108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0" t="s">
        <v>109</v>
      </c>
      <c r="B9" s="10" t="s">
        <v>504</v>
      </c>
      <c r="C9" s="10" t="s">
        <v>110</v>
      </c>
      <c r="D9" s="10" t="str">
        <f>"0,5323"</f>
        <v>0,5323</v>
      </c>
      <c r="E9" s="10" t="s">
        <v>33</v>
      </c>
      <c r="F9" s="10" t="s">
        <v>53</v>
      </c>
      <c r="G9" s="11" t="s">
        <v>111</v>
      </c>
      <c r="H9" s="11" t="s">
        <v>112</v>
      </c>
      <c r="I9" s="30" t="s">
        <v>113</v>
      </c>
      <c r="J9" s="30"/>
      <c r="K9" s="10" t="str">
        <f>"82,5"</f>
        <v>82,5</v>
      </c>
      <c r="L9" s="11" t="str">
        <f>"43,9147"</f>
        <v>43,9147</v>
      </c>
      <c r="M9" s="10" t="s">
        <v>37</v>
      </c>
    </row>
    <row r="11" ht="15">
      <c r="E11" s="6" t="s">
        <v>11</v>
      </c>
    </row>
    <row r="12" ht="15">
      <c r="E12" s="6" t="s">
        <v>12</v>
      </c>
    </row>
    <row r="13" ht="15">
      <c r="E13" s="6" t="s">
        <v>13</v>
      </c>
    </row>
    <row r="14" ht="15">
      <c r="E14" s="6" t="s">
        <v>14</v>
      </c>
    </row>
    <row r="15" ht="15">
      <c r="E15" s="6" t="s">
        <v>14</v>
      </c>
    </row>
    <row r="16" ht="15">
      <c r="E16" s="6" t="s">
        <v>15</v>
      </c>
    </row>
    <row r="17" ht="15">
      <c r="E17" s="6"/>
    </row>
    <row r="19" spans="1:2" ht="18">
      <c r="A19" s="7" t="s">
        <v>16</v>
      </c>
      <c r="B19" s="7"/>
    </row>
    <row r="20" spans="1:2" ht="15">
      <c r="A20" s="12" t="s">
        <v>69</v>
      </c>
      <c r="B20" s="12"/>
    </row>
    <row r="21" spans="1:2" ht="14.25">
      <c r="A21" s="14"/>
      <c r="B21" s="15" t="s">
        <v>39</v>
      </c>
    </row>
    <row r="22" spans="1:5" ht="15">
      <c r="A22" s="16" t="s">
        <v>40</v>
      </c>
      <c r="B22" s="16" t="s">
        <v>41</v>
      </c>
      <c r="C22" s="16" t="s">
        <v>42</v>
      </c>
      <c r="D22" s="16" t="s">
        <v>43</v>
      </c>
      <c r="E22" s="16" t="s">
        <v>99</v>
      </c>
    </row>
    <row r="23" spans="1:5" ht="12.75">
      <c r="A23" s="13" t="s">
        <v>114</v>
      </c>
      <c r="B23" s="4" t="s">
        <v>39</v>
      </c>
      <c r="C23" s="4" t="s">
        <v>115</v>
      </c>
      <c r="D23" s="4" t="s">
        <v>112</v>
      </c>
      <c r="E23" s="17" t="s">
        <v>508</v>
      </c>
    </row>
    <row r="25" spans="1:2" ht="14.25">
      <c r="A25" s="14"/>
      <c r="B25" s="15" t="s">
        <v>82</v>
      </c>
    </row>
    <row r="26" spans="1:5" ht="15">
      <c r="A26" s="16" t="s">
        <v>40</v>
      </c>
      <c r="B26" s="16" t="s">
        <v>41</v>
      </c>
      <c r="C26" s="16" t="s">
        <v>42</v>
      </c>
      <c r="D26" s="16" t="s">
        <v>43</v>
      </c>
      <c r="E26" s="16" t="s">
        <v>99</v>
      </c>
    </row>
    <row r="27" spans="1:5" ht="12.75">
      <c r="A27" s="13" t="s">
        <v>116</v>
      </c>
      <c r="B27" s="4" t="s">
        <v>117</v>
      </c>
      <c r="C27" s="4" t="s">
        <v>118</v>
      </c>
      <c r="D27" s="4" t="s">
        <v>80</v>
      </c>
      <c r="E27" s="17" t="s">
        <v>509</v>
      </c>
    </row>
  </sheetData>
  <sheetProtection/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234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160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233</v>
      </c>
      <c r="B6" s="10" t="s">
        <v>232</v>
      </c>
      <c r="C6" s="10" t="s">
        <v>231</v>
      </c>
      <c r="D6" s="10" t="str">
        <f>"0,5873"</f>
        <v>0,5873</v>
      </c>
      <c r="E6" s="10" t="s">
        <v>33</v>
      </c>
      <c r="F6" s="10" t="s">
        <v>230</v>
      </c>
      <c r="G6" s="11" t="s">
        <v>189</v>
      </c>
      <c r="H6" s="11" t="s">
        <v>229</v>
      </c>
      <c r="I6" s="11" t="s">
        <v>194</v>
      </c>
      <c r="J6" s="30"/>
      <c r="K6" s="10" t="str">
        <f>"245,0"</f>
        <v>245,0</v>
      </c>
      <c r="L6" s="11" t="str">
        <f>"143,8885"</f>
        <v>143,8885</v>
      </c>
      <c r="M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228</v>
      </c>
      <c r="B20" s="4" t="s">
        <v>39</v>
      </c>
      <c r="C20" s="4" t="s">
        <v>94</v>
      </c>
      <c r="D20" s="4" t="s">
        <v>194</v>
      </c>
      <c r="E20" s="17" t="s">
        <v>227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00390625" style="4" bestFit="1" customWidth="1"/>
    <col min="14" max="16384" width="8.75390625" style="3" customWidth="1"/>
  </cols>
  <sheetData>
    <row r="1" spans="1:13" s="2" customFormat="1" ht="28.5" customHeight="1">
      <c r="A1" s="73" t="s">
        <v>226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160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120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225</v>
      </c>
      <c r="B6" s="10" t="s">
        <v>224</v>
      </c>
      <c r="C6" s="10" t="s">
        <v>223</v>
      </c>
      <c r="D6" s="10" t="str">
        <f>"0,7741"</f>
        <v>0,7741</v>
      </c>
      <c r="E6" s="10" t="s">
        <v>33</v>
      </c>
      <c r="F6" s="10" t="s">
        <v>53</v>
      </c>
      <c r="G6" s="11" t="s">
        <v>222</v>
      </c>
      <c r="H6" s="11" t="s">
        <v>185</v>
      </c>
      <c r="I6" s="30" t="s">
        <v>221</v>
      </c>
      <c r="J6" s="30"/>
      <c r="K6" s="10" t="str">
        <f>"140,0"</f>
        <v>140,0</v>
      </c>
      <c r="L6" s="11" t="str">
        <f>"114,8764"</f>
        <v>114,8764</v>
      </c>
      <c r="M6" s="10" t="s">
        <v>220</v>
      </c>
    </row>
    <row r="8" spans="1:12" ht="15">
      <c r="A8" s="69" t="s">
        <v>125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0" t="s">
        <v>219</v>
      </c>
      <c r="B9" s="10" t="s">
        <v>218</v>
      </c>
      <c r="C9" s="10" t="s">
        <v>217</v>
      </c>
      <c r="D9" s="10" t="str">
        <f>"0,6716"</f>
        <v>0,6716</v>
      </c>
      <c r="E9" s="10" t="s">
        <v>33</v>
      </c>
      <c r="F9" s="10" t="s">
        <v>216</v>
      </c>
      <c r="G9" s="11" t="s">
        <v>215</v>
      </c>
      <c r="H9" s="11" t="s">
        <v>166</v>
      </c>
      <c r="I9" s="30" t="s">
        <v>214</v>
      </c>
      <c r="J9" s="30"/>
      <c r="K9" s="10" t="str">
        <f>"180,0"</f>
        <v>180,0</v>
      </c>
      <c r="L9" s="11" t="str">
        <f>"120,8880"</f>
        <v>120,8880</v>
      </c>
      <c r="M9" s="10" t="s">
        <v>37</v>
      </c>
    </row>
    <row r="11" spans="1:12" ht="15">
      <c r="A11" s="69" t="s">
        <v>128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3" ht="12.75">
      <c r="A12" s="10" t="s">
        <v>213</v>
      </c>
      <c r="B12" s="10" t="s">
        <v>212</v>
      </c>
      <c r="C12" s="10" t="s">
        <v>211</v>
      </c>
      <c r="D12" s="10" t="str">
        <f>"0,6198"</f>
        <v>0,6198</v>
      </c>
      <c r="E12" s="10" t="s">
        <v>33</v>
      </c>
      <c r="F12" s="10" t="s">
        <v>53</v>
      </c>
      <c r="G12" s="11" t="s">
        <v>204</v>
      </c>
      <c r="H12" s="11" t="s">
        <v>163</v>
      </c>
      <c r="I12" s="11" t="s">
        <v>172</v>
      </c>
      <c r="J12" s="30"/>
      <c r="K12" s="10" t="str">
        <f>"217,5"</f>
        <v>217,5</v>
      </c>
      <c r="L12" s="11" t="str">
        <f>"134,8065"</f>
        <v>134,8065</v>
      </c>
      <c r="M12" s="10" t="s">
        <v>37</v>
      </c>
    </row>
    <row r="14" spans="1:12" ht="15">
      <c r="A14" s="69" t="s">
        <v>93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ht="12.75">
      <c r="A15" s="19" t="s">
        <v>210</v>
      </c>
      <c r="B15" s="19" t="s">
        <v>209</v>
      </c>
      <c r="C15" s="19" t="s">
        <v>208</v>
      </c>
      <c r="D15" s="19" t="str">
        <f>"0,6064"</f>
        <v>0,6064</v>
      </c>
      <c r="E15" s="19" t="s">
        <v>33</v>
      </c>
      <c r="F15" s="19" t="s">
        <v>60</v>
      </c>
      <c r="G15" s="20" t="s">
        <v>199</v>
      </c>
      <c r="H15" s="20" t="s">
        <v>189</v>
      </c>
      <c r="I15" s="20" t="s">
        <v>182</v>
      </c>
      <c r="J15" s="31"/>
      <c r="K15" s="19" t="str">
        <f>"232,5"</f>
        <v>232,5</v>
      </c>
      <c r="L15" s="20" t="str">
        <f>"140,9880"</f>
        <v>140,9880</v>
      </c>
      <c r="M15" s="19" t="s">
        <v>62</v>
      </c>
    </row>
    <row r="16" spans="1:13" ht="12.75">
      <c r="A16" s="23" t="s">
        <v>207</v>
      </c>
      <c r="B16" s="23" t="s">
        <v>206</v>
      </c>
      <c r="C16" s="23" t="s">
        <v>205</v>
      </c>
      <c r="D16" s="23" t="str">
        <f>"0,5861"</f>
        <v>0,5861</v>
      </c>
      <c r="E16" s="23" t="s">
        <v>33</v>
      </c>
      <c r="F16" s="23" t="s">
        <v>34</v>
      </c>
      <c r="G16" s="24" t="s">
        <v>204</v>
      </c>
      <c r="H16" s="24" t="s">
        <v>179</v>
      </c>
      <c r="I16" s="24" t="s">
        <v>163</v>
      </c>
      <c r="J16" s="32"/>
      <c r="K16" s="23" t="str">
        <f>"207,5"</f>
        <v>207,5</v>
      </c>
      <c r="L16" s="24" t="str">
        <f>"123,8048"</f>
        <v>123,8048</v>
      </c>
      <c r="M16" s="23" t="s">
        <v>37</v>
      </c>
    </row>
    <row r="18" spans="1:12" ht="15">
      <c r="A18" s="69" t="s">
        <v>102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3" ht="12.75">
      <c r="A19" s="10" t="s">
        <v>203</v>
      </c>
      <c r="B19" s="10" t="s">
        <v>202</v>
      </c>
      <c r="C19" s="10" t="s">
        <v>201</v>
      </c>
      <c r="D19" s="10" t="str">
        <f>"0,5565"</f>
        <v>0,5565</v>
      </c>
      <c r="E19" s="10" t="s">
        <v>33</v>
      </c>
      <c r="F19" s="10" t="s">
        <v>53</v>
      </c>
      <c r="G19" s="11" t="s">
        <v>200</v>
      </c>
      <c r="H19" s="11" t="s">
        <v>179</v>
      </c>
      <c r="I19" s="30" t="s">
        <v>199</v>
      </c>
      <c r="J19" s="30"/>
      <c r="K19" s="10" t="str">
        <f>"205,0"</f>
        <v>205,0</v>
      </c>
      <c r="L19" s="11" t="str">
        <f>"117,5050"</f>
        <v>117,5050</v>
      </c>
      <c r="M19" s="10" t="s">
        <v>37</v>
      </c>
    </row>
    <row r="21" spans="1:12" ht="15">
      <c r="A21" s="69" t="s">
        <v>198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3" ht="12.75">
      <c r="A22" s="10" t="s">
        <v>197</v>
      </c>
      <c r="B22" s="10" t="s">
        <v>196</v>
      </c>
      <c r="C22" s="10" t="s">
        <v>195</v>
      </c>
      <c r="D22" s="10" t="str">
        <f>"0,5391"</f>
        <v>0,5391</v>
      </c>
      <c r="E22" s="10" t="s">
        <v>33</v>
      </c>
      <c r="F22" s="10" t="s">
        <v>53</v>
      </c>
      <c r="G22" s="11" t="s">
        <v>194</v>
      </c>
      <c r="H22" s="11" t="s">
        <v>175</v>
      </c>
      <c r="I22" s="30" t="s">
        <v>193</v>
      </c>
      <c r="J22" s="30"/>
      <c r="K22" s="10" t="str">
        <f>"265,0"</f>
        <v>265,0</v>
      </c>
      <c r="L22" s="11" t="str">
        <f>"142,8615"</f>
        <v>142,8615</v>
      </c>
      <c r="M22" s="10" t="s">
        <v>37</v>
      </c>
    </row>
    <row r="24" spans="1:12" ht="15">
      <c r="A24" s="69" t="s">
        <v>108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3" ht="12.75">
      <c r="A25" s="10" t="s">
        <v>192</v>
      </c>
      <c r="B25" s="10" t="s">
        <v>191</v>
      </c>
      <c r="C25" s="10" t="s">
        <v>190</v>
      </c>
      <c r="D25" s="10" t="str">
        <f>"0,5327"</f>
        <v>0,5327</v>
      </c>
      <c r="E25" s="10" t="s">
        <v>33</v>
      </c>
      <c r="F25" s="10" t="s">
        <v>53</v>
      </c>
      <c r="G25" s="11" t="s">
        <v>189</v>
      </c>
      <c r="H25" s="11" t="s">
        <v>169</v>
      </c>
      <c r="I25" s="30" t="s">
        <v>188</v>
      </c>
      <c r="J25" s="30"/>
      <c r="K25" s="10" t="str">
        <f>"240,0"</f>
        <v>240,0</v>
      </c>
      <c r="L25" s="11" t="str">
        <f>"127,8480"</f>
        <v>127,8480</v>
      </c>
      <c r="M25" s="10" t="s">
        <v>37</v>
      </c>
    </row>
    <row r="27" ht="15">
      <c r="E27" s="6" t="s">
        <v>11</v>
      </c>
    </row>
    <row r="28" ht="15">
      <c r="E28" s="6" t="s">
        <v>12</v>
      </c>
    </row>
    <row r="29" ht="15">
      <c r="E29" s="6" t="s">
        <v>13</v>
      </c>
    </row>
    <row r="30" ht="15">
      <c r="E30" s="6" t="s">
        <v>14</v>
      </c>
    </row>
    <row r="31" ht="15">
      <c r="E31" s="6" t="s">
        <v>14</v>
      </c>
    </row>
    <row r="32" ht="15">
      <c r="E32" s="6" t="s">
        <v>15</v>
      </c>
    </row>
    <row r="33" ht="15">
      <c r="E33" s="6"/>
    </row>
    <row r="35" spans="1:2" ht="18">
      <c r="A35" s="7" t="s">
        <v>16</v>
      </c>
      <c r="B35" s="7"/>
    </row>
    <row r="36" spans="1:2" ht="15">
      <c r="A36" s="12" t="s">
        <v>69</v>
      </c>
      <c r="B36" s="12"/>
    </row>
    <row r="37" spans="1:2" ht="14.25">
      <c r="A37" s="14"/>
      <c r="B37" s="15" t="s">
        <v>133</v>
      </c>
    </row>
    <row r="38" spans="1:5" ht="15">
      <c r="A38" s="16" t="s">
        <v>40</v>
      </c>
      <c r="B38" s="16" t="s">
        <v>41</v>
      </c>
      <c r="C38" s="16" t="s">
        <v>42</v>
      </c>
      <c r="D38" s="16" t="s">
        <v>43</v>
      </c>
      <c r="E38" s="16" t="s">
        <v>99</v>
      </c>
    </row>
    <row r="39" spans="1:5" ht="12.75">
      <c r="A39" s="13" t="s">
        <v>187</v>
      </c>
      <c r="B39" s="4" t="s">
        <v>186</v>
      </c>
      <c r="C39" s="4" t="s">
        <v>96</v>
      </c>
      <c r="D39" s="4" t="s">
        <v>185</v>
      </c>
      <c r="E39" s="17" t="s">
        <v>184</v>
      </c>
    </row>
    <row r="41" spans="1:2" ht="14.25">
      <c r="A41" s="14"/>
      <c r="B41" s="15" t="s">
        <v>135</v>
      </c>
    </row>
    <row r="42" spans="1:5" ht="15">
      <c r="A42" s="16" t="s">
        <v>40</v>
      </c>
      <c r="B42" s="16" t="s">
        <v>41</v>
      </c>
      <c r="C42" s="16" t="s">
        <v>42</v>
      </c>
      <c r="D42" s="16" t="s">
        <v>43</v>
      </c>
      <c r="E42" s="16" t="s">
        <v>99</v>
      </c>
    </row>
    <row r="43" spans="1:5" ht="12.75">
      <c r="A43" s="13" t="s">
        <v>183</v>
      </c>
      <c r="B43" s="4" t="s">
        <v>136</v>
      </c>
      <c r="C43" s="4" t="s">
        <v>94</v>
      </c>
      <c r="D43" s="4" t="s">
        <v>182</v>
      </c>
      <c r="E43" s="17" t="s">
        <v>181</v>
      </c>
    </row>
    <row r="44" spans="1:5" ht="12.75">
      <c r="A44" s="13" t="s">
        <v>180</v>
      </c>
      <c r="B44" s="4" t="s">
        <v>136</v>
      </c>
      <c r="C44" s="4" t="s">
        <v>118</v>
      </c>
      <c r="D44" s="4" t="s">
        <v>179</v>
      </c>
      <c r="E44" s="17" t="s">
        <v>178</v>
      </c>
    </row>
    <row r="46" spans="1:2" ht="14.25">
      <c r="A46" s="14"/>
      <c r="B46" s="15" t="s">
        <v>39</v>
      </c>
    </row>
    <row r="47" spans="1:5" ht="15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99</v>
      </c>
    </row>
    <row r="48" spans="1:5" ht="12.75">
      <c r="A48" s="13" t="s">
        <v>177</v>
      </c>
      <c r="B48" s="4" t="s">
        <v>39</v>
      </c>
      <c r="C48" s="4" t="s">
        <v>176</v>
      </c>
      <c r="D48" s="4" t="s">
        <v>175</v>
      </c>
      <c r="E48" s="17" t="s">
        <v>174</v>
      </c>
    </row>
    <row r="49" spans="1:5" ht="12.75">
      <c r="A49" s="13" t="s">
        <v>173</v>
      </c>
      <c r="B49" s="4" t="s">
        <v>39</v>
      </c>
      <c r="C49" s="4" t="s">
        <v>112</v>
      </c>
      <c r="D49" s="4" t="s">
        <v>172</v>
      </c>
      <c r="E49" s="17" t="s">
        <v>171</v>
      </c>
    </row>
    <row r="50" spans="1:5" ht="12.75">
      <c r="A50" s="13" t="s">
        <v>170</v>
      </c>
      <c r="B50" s="4" t="s">
        <v>39</v>
      </c>
      <c r="C50" s="4" t="s">
        <v>115</v>
      </c>
      <c r="D50" s="4" t="s">
        <v>169</v>
      </c>
      <c r="E50" s="17" t="s">
        <v>168</v>
      </c>
    </row>
    <row r="51" spans="1:5" ht="12.75">
      <c r="A51" s="13" t="s">
        <v>167</v>
      </c>
      <c r="B51" s="4" t="s">
        <v>39</v>
      </c>
      <c r="C51" s="4" t="s">
        <v>80</v>
      </c>
      <c r="D51" s="4" t="s">
        <v>166</v>
      </c>
      <c r="E51" s="17" t="s">
        <v>165</v>
      </c>
    </row>
    <row r="53" spans="1:2" ht="14.25">
      <c r="A53" s="14"/>
      <c r="B53" s="15" t="s">
        <v>82</v>
      </c>
    </row>
    <row r="54" spans="1:5" ht="15">
      <c r="A54" s="16" t="s">
        <v>40</v>
      </c>
      <c r="B54" s="16" t="s">
        <v>41</v>
      </c>
      <c r="C54" s="16" t="s">
        <v>42</v>
      </c>
      <c r="D54" s="16" t="s">
        <v>43</v>
      </c>
      <c r="E54" s="16" t="s">
        <v>99</v>
      </c>
    </row>
    <row r="55" spans="1:5" ht="12.75">
      <c r="A55" s="13" t="s">
        <v>164</v>
      </c>
      <c r="B55" s="4" t="s">
        <v>139</v>
      </c>
      <c r="C55" s="4" t="s">
        <v>94</v>
      </c>
      <c r="D55" s="4" t="s">
        <v>163</v>
      </c>
      <c r="E55" s="17" t="s">
        <v>162</v>
      </c>
    </row>
  </sheetData>
  <sheetProtection/>
  <mergeCells count="18">
    <mergeCell ref="A24:L24"/>
    <mergeCell ref="K3:K4"/>
    <mergeCell ref="L3:L4"/>
    <mergeCell ref="M3:M4"/>
    <mergeCell ref="A5:L5"/>
    <mergeCell ref="A8:L8"/>
    <mergeCell ref="A11:L11"/>
    <mergeCell ref="F3:F4"/>
    <mergeCell ref="G3:J3"/>
    <mergeCell ref="A14:L14"/>
    <mergeCell ref="A18:L18"/>
    <mergeCell ref="A21:L2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7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161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160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5" spans="1:12" ht="15">
      <c r="A5" s="85" t="s">
        <v>108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109</v>
      </c>
      <c r="B6" s="10" t="s">
        <v>159</v>
      </c>
      <c r="C6" s="10" t="s">
        <v>110</v>
      </c>
      <c r="D6" s="10" t="str">
        <f>"0,5323"</f>
        <v>0,5323</v>
      </c>
      <c r="E6" s="10" t="s">
        <v>33</v>
      </c>
      <c r="F6" s="10" t="s">
        <v>53</v>
      </c>
      <c r="G6" s="11" t="s">
        <v>158</v>
      </c>
      <c r="H6" s="11" t="s">
        <v>157</v>
      </c>
      <c r="I6" s="11" t="s">
        <v>156</v>
      </c>
      <c r="J6" s="30"/>
      <c r="K6" s="10" t="str">
        <f>"307,5"</f>
        <v>307,5</v>
      </c>
      <c r="L6" s="11" t="str">
        <f>"163,6822"</f>
        <v>163,6822</v>
      </c>
      <c r="M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114</v>
      </c>
      <c r="B20" s="4" t="s">
        <v>39</v>
      </c>
      <c r="C20" s="4" t="s">
        <v>115</v>
      </c>
      <c r="D20" s="4" t="s">
        <v>156</v>
      </c>
      <c r="E20" s="17" t="s">
        <v>155</v>
      </c>
    </row>
  </sheetData>
  <sheetProtection/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1" width="7.875" style="4" bestFit="1" customWidth="1"/>
    <col min="12" max="12" width="6.375" style="3" bestFit="1" customWidth="1"/>
    <col min="13" max="13" width="8.875" style="4" bestFit="1" customWidth="1"/>
    <col min="14" max="16384" width="8.75390625" style="3" customWidth="1"/>
  </cols>
  <sheetData>
    <row r="1" spans="1:13" s="2" customFormat="1" ht="28.5" customHeight="1">
      <c r="A1" s="73" t="s">
        <v>154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8">
        <v>1</v>
      </c>
      <c r="H4" s="28">
        <v>2</v>
      </c>
      <c r="I4" s="28">
        <v>3</v>
      </c>
      <c r="J4" s="28" t="s">
        <v>6</v>
      </c>
      <c r="K4" s="72"/>
      <c r="L4" s="72"/>
      <c r="M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G3:J3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17.25390625" style="4" bestFit="1" customWidth="1"/>
    <col min="7" max="7" width="4.625" style="3" bestFit="1" customWidth="1"/>
    <col min="8" max="8" width="4.625" style="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 t="s">
        <v>144</v>
      </c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28" t="s">
        <v>18</v>
      </c>
      <c r="H4" s="8" t="s">
        <v>19</v>
      </c>
      <c r="I4" s="72"/>
      <c r="J4" s="72"/>
      <c r="K4" s="83"/>
    </row>
    <row r="5" spans="1:10" ht="15">
      <c r="A5" s="85" t="s">
        <v>125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0" t="s">
        <v>152</v>
      </c>
      <c r="B6" s="10" t="s">
        <v>151</v>
      </c>
      <c r="C6" s="10" t="s">
        <v>150</v>
      </c>
      <c r="D6" s="10" t="str">
        <f>"0,8153"</f>
        <v>0,8153</v>
      </c>
      <c r="E6" s="10" t="s">
        <v>33</v>
      </c>
      <c r="F6" s="10" t="s">
        <v>34</v>
      </c>
      <c r="G6" s="11" t="s">
        <v>98</v>
      </c>
      <c r="H6" s="18" t="s">
        <v>35</v>
      </c>
      <c r="I6" s="10" t="str">
        <f>"2537,5"</f>
        <v>2537,5</v>
      </c>
      <c r="J6" s="11" t="str">
        <f>"2068,8237"</f>
        <v>2068,8237</v>
      </c>
      <c r="K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133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142</v>
      </c>
    </row>
    <row r="20" spans="1:5" ht="12.75">
      <c r="A20" s="13" t="s">
        <v>149</v>
      </c>
      <c r="B20" s="4" t="s">
        <v>148</v>
      </c>
      <c r="C20" s="4" t="s">
        <v>80</v>
      </c>
      <c r="D20" s="4" t="s">
        <v>147</v>
      </c>
      <c r="E20" s="17" t="s">
        <v>146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K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 t="s">
        <v>27</v>
      </c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5" spans="1:10" ht="15">
      <c r="A5" s="85" t="s">
        <v>28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0" t="s">
        <v>76</v>
      </c>
      <c r="B6" s="10" t="s">
        <v>77</v>
      </c>
      <c r="C6" s="10" t="s">
        <v>78</v>
      </c>
      <c r="D6" s="10" t="str">
        <f>"1,0000"</f>
        <v>1,0000</v>
      </c>
      <c r="E6" s="10" t="s">
        <v>33</v>
      </c>
      <c r="F6" s="10" t="s">
        <v>79</v>
      </c>
      <c r="G6" s="11" t="s">
        <v>80</v>
      </c>
      <c r="H6" s="18" t="s">
        <v>81</v>
      </c>
      <c r="I6" s="10" t="str">
        <f>"2175,0"</f>
        <v>2175,0</v>
      </c>
      <c r="J6" s="11" t="str">
        <f>"24,3834"</f>
        <v>24,3834</v>
      </c>
      <c r="K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82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44</v>
      </c>
    </row>
    <row r="20" spans="1:5" ht="12.75">
      <c r="A20" s="13" t="s">
        <v>75</v>
      </c>
      <c r="B20" s="4" t="s">
        <v>83</v>
      </c>
      <c r="C20" s="4" t="s">
        <v>45</v>
      </c>
      <c r="D20" s="4" t="s">
        <v>84</v>
      </c>
      <c r="E20" s="17" t="s">
        <v>85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D25" sqref="D25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3.375" style="4" bestFit="1" customWidth="1"/>
    <col min="7" max="7" width="4.625" style="3" bestFit="1" customWidth="1"/>
    <col min="8" max="8" width="4.625" style="9" bestFit="1" customWidth="1"/>
    <col min="9" max="9" width="7.875" style="4" bestFit="1" customWidth="1"/>
    <col min="10" max="10" width="7.625" style="3" bestFit="1" customWidth="1"/>
    <col min="11" max="11" width="17.00390625" style="4" bestFit="1" customWidth="1"/>
    <col min="12" max="16384" width="8.75390625" style="3" customWidth="1"/>
  </cols>
  <sheetData>
    <row r="1" spans="1:11" s="2" customFormat="1" ht="28.5" customHeight="1">
      <c r="A1" s="73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 t="s">
        <v>27</v>
      </c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5" spans="1:10" ht="15">
      <c r="A5" s="85" t="s">
        <v>28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9" t="s">
        <v>50</v>
      </c>
      <c r="B6" s="19" t="s">
        <v>51</v>
      </c>
      <c r="C6" s="19" t="s">
        <v>52</v>
      </c>
      <c r="D6" s="19" t="str">
        <f>"1,0000"</f>
        <v>1,0000</v>
      </c>
      <c r="E6" s="19" t="s">
        <v>33</v>
      </c>
      <c r="F6" s="19" t="s">
        <v>53</v>
      </c>
      <c r="G6" s="20" t="s">
        <v>54</v>
      </c>
      <c r="H6" s="25" t="s">
        <v>55</v>
      </c>
      <c r="I6" s="19" t="str">
        <f>"3905,0"</f>
        <v>3905,0</v>
      </c>
      <c r="J6" s="20" t="str">
        <f>"56,5942"</f>
        <v>56,5942</v>
      </c>
      <c r="K6" s="19" t="s">
        <v>37</v>
      </c>
    </row>
    <row r="7" spans="1:11" ht="12.75">
      <c r="A7" s="21" t="s">
        <v>57</v>
      </c>
      <c r="B7" s="21" t="s">
        <v>58</v>
      </c>
      <c r="C7" s="21" t="s">
        <v>59</v>
      </c>
      <c r="D7" s="21" t="str">
        <f>"1,0000"</f>
        <v>1,0000</v>
      </c>
      <c r="E7" s="21" t="s">
        <v>33</v>
      </c>
      <c r="F7" s="21" t="s">
        <v>60</v>
      </c>
      <c r="G7" s="22" t="s">
        <v>54</v>
      </c>
      <c r="H7" s="26" t="s">
        <v>61</v>
      </c>
      <c r="I7" s="21" t="str">
        <f>"2530,0"</f>
        <v>2530,0</v>
      </c>
      <c r="J7" s="22" t="str">
        <f>"26,2448"</f>
        <v>26,2448</v>
      </c>
      <c r="K7" s="21" t="s">
        <v>62</v>
      </c>
    </row>
    <row r="8" spans="1:11" ht="12.75">
      <c r="A8" s="23" t="s">
        <v>64</v>
      </c>
      <c r="B8" s="23" t="s">
        <v>65</v>
      </c>
      <c r="C8" s="23" t="s">
        <v>66</v>
      </c>
      <c r="D8" s="23" t="str">
        <f>"1,0000"</f>
        <v>1,0000</v>
      </c>
      <c r="E8" s="23" t="s">
        <v>33</v>
      </c>
      <c r="F8" s="23" t="s">
        <v>67</v>
      </c>
      <c r="G8" s="22" t="s">
        <v>54</v>
      </c>
      <c r="H8" s="27">
        <v>44</v>
      </c>
      <c r="I8" s="23" t="s">
        <v>89</v>
      </c>
      <c r="J8" s="24" t="s">
        <v>90</v>
      </c>
      <c r="K8" s="23" t="s">
        <v>68</v>
      </c>
    </row>
    <row r="10" ht="15">
      <c r="E10" s="6" t="s">
        <v>11</v>
      </c>
    </row>
    <row r="11" ht="15">
      <c r="E11" s="6" t="s">
        <v>12</v>
      </c>
    </row>
    <row r="12" ht="15">
      <c r="E12" s="6" t="s">
        <v>13</v>
      </c>
    </row>
    <row r="13" ht="15">
      <c r="E13" s="6" t="s">
        <v>14</v>
      </c>
    </row>
    <row r="14" ht="15">
      <c r="E14" s="6" t="s">
        <v>14</v>
      </c>
    </row>
    <row r="15" ht="15">
      <c r="E15" s="6" t="s">
        <v>15</v>
      </c>
    </row>
    <row r="16" ht="15">
      <c r="E16" s="6"/>
    </row>
    <row r="18" spans="1:2" ht="18">
      <c r="A18" s="7" t="s">
        <v>16</v>
      </c>
      <c r="B18" s="7"/>
    </row>
    <row r="19" spans="1:2" ht="15">
      <c r="A19" s="12" t="s">
        <v>69</v>
      </c>
      <c r="B19" s="12"/>
    </row>
    <row r="20" spans="1:2" ht="14.25">
      <c r="A20" s="14"/>
      <c r="B20" s="15" t="s">
        <v>39</v>
      </c>
    </row>
    <row r="21" spans="1:5" ht="15">
      <c r="A21" s="16" t="s">
        <v>40</v>
      </c>
      <c r="B21" s="16" t="s">
        <v>41</v>
      </c>
      <c r="C21" s="16" t="s">
        <v>42</v>
      </c>
      <c r="D21" s="16" t="s">
        <v>43</v>
      </c>
      <c r="E21" s="16" t="s">
        <v>44</v>
      </c>
    </row>
    <row r="22" spans="1:5" ht="12.75">
      <c r="A22" s="13" t="s">
        <v>49</v>
      </c>
      <c r="B22" s="4" t="s">
        <v>39</v>
      </c>
      <c r="C22" s="4" t="s">
        <v>45</v>
      </c>
      <c r="D22" s="4" t="s">
        <v>70</v>
      </c>
      <c r="E22" s="17" t="s">
        <v>71</v>
      </c>
    </row>
    <row r="23" spans="1:5" ht="12.75">
      <c r="A23" s="13" t="s">
        <v>56</v>
      </c>
      <c r="B23" s="4" t="s">
        <v>39</v>
      </c>
      <c r="C23" s="4" t="s">
        <v>45</v>
      </c>
      <c r="D23" s="4" t="s">
        <v>72</v>
      </c>
      <c r="E23" s="17" t="s">
        <v>73</v>
      </c>
    </row>
    <row r="24" spans="1:5" ht="12.75">
      <c r="A24" s="13" t="s">
        <v>63</v>
      </c>
      <c r="B24" s="4" t="s">
        <v>39</v>
      </c>
      <c r="C24" s="4" t="s">
        <v>45</v>
      </c>
      <c r="D24" s="4" t="s">
        <v>89</v>
      </c>
      <c r="E24" s="17" t="s">
        <v>91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8.75390625" style="3" customWidth="1"/>
  </cols>
  <sheetData>
    <row r="1" spans="1:17" s="2" customFormat="1" ht="28.5" customHeight="1">
      <c r="A1" s="73" t="s">
        <v>510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511</v>
      </c>
      <c r="H3" s="71"/>
      <c r="I3" s="71"/>
      <c r="J3" s="71"/>
      <c r="K3" s="71" t="s">
        <v>459</v>
      </c>
      <c r="L3" s="71"/>
      <c r="M3" s="71"/>
      <c r="N3" s="71"/>
      <c r="O3" s="71" t="s">
        <v>2</v>
      </c>
      <c r="P3" s="71" t="s">
        <v>4</v>
      </c>
      <c r="Q3" s="82" t="s">
        <v>3</v>
      </c>
    </row>
    <row r="4" spans="1:17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29">
        <v>1</v>
      </c>
      <c r="L4" s="29">
        <v>2</v>
      </c>
      <c r="M4" s="29">
        <v>3</v>
      </c>
      <c r="N4" s="29" t="s">
        <v>6</v>
      </c>
      <c r="O4" s="72"/>
      <c r="P4" s="72"/>
      <c r="Q4" s="83"/>
    </row>
    <row r="5" spans="1:16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ht="12.75">
      <c r="A6" s="10" t="s">
        <v>513</v>
      </c>
      <c r="B6" s="10" t="s">
        <v>514</v>
      </c>
      <c r="C6" s="10" t="s">
        <v>515</v>
      </c>
      <c r="D6" s="10" t="str">
        <f>"0,5893"</f>
        <v>0,5893</v>
      </c>
      <c r="E6" s="10" t="s">
        <v>33</v>
      </c>
      <c r="F6" s="10" t="s">
        <v>34</v>
      </c>
      <c r="G6" s="11" t="s">
        <v>94</v>
      </c>
      <c r="H6" s="11" t="s">
        <v>95</v>
      </c>
      <c r="I6" s="30" t="s">
        <v>517</v>
      </c>
      <c r="J6" s="30"/>
      <c r="K6" s="11" t="s">
        <v>96</v>
      </c>
      <c r="L6" s="11" t="s">
        <v>97</v>
      </c>
      <c r="M6" s="30" t="s">
        <v>98</v>
      </c>
      <c r="N6" s="30"/>
      <c r="O6" s="10" t="str">
        <f>"165,0"</f>
        <v>165,0</v>
      </c>
      <c r="P6" s="11" t="str">
        <f>"97,2345"</f>
        <v>97,2345</v>
      </c>
      <c r="Q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</row>
    <row r="20" spans="1:5" ht="12.75">
      <c r="A20" s="13" t="s">
        <v>512</v>
      </c>
      <c r="B20" s="4" t="s">
        <v>39</v>
      </c>
      <c r="C20" s="4" t="s">
        <v>94</v>
      </c>
      <c r="D20" s="4" t="s">
        <v>100</v>
      </c>
      <c r="E20" s="17" t="s">
        <v>520</v>
      </c>
    </row>
  </sheetData>
  <sheetProtection/>
  <mergeCells count="13"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8.75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9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145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 t="s">
        <v>144</v>
      </c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28" t="s">
        <v>18</v>
      </c>
      <c r="H4" s="8" t="s">
        <v>19</v>
      </c>
      <c r="I4" s="72"/>
      <c r="J4" s="72"/>
      <c r="K4" s="83"/>
    </row>
    <row r="5" spans="1:10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0" t="s">
        <v>76</v>
      </c>
      <c r="B6" s="10" t="s">
        <v>77</v>
      </c>
      <c r="C6" s="10" t="s">
        <v>78</v>
      </c>
      <c r="D6" s="10" t="str">
        <f>"0,7201"</f>
        <v>0,7201</v>
      </c>
      <c r="E6" s="10" t="s">
        <v>33</v>
      </c>
      <c r="F6" s="10" t="s">
        <v>79</v>
      </c>
      <c r="G6" s="11" t="s">
        <v>94</v>
      </c>
      <c r="H6" s="18" t="s">
        <v>143</v>
      </c>
      <c r="I6" s="10" t="str">
        <f>"6120,0"</f>
        <v>6120,0</v>
      </c>
      <c r="J6" s="11" t="str">
        <f>"4407,0119"</f>
        <v>4407,0119</v>
      </c>
      <c r="K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69</v>
      </c>
      <c r="B17" s="12"/>
    </row>
    <row r="18" spans="1:2" ht="14.25">
      <c r="A18" s="14"/>
      <c r="B18" s="15" t="s">
        <v>82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142</v>
      </c>
    </row>
    <row r="20" spans="1:5" ht="12.75">
      <c r="A20" s="13" t="s">
        <v>75</v>
      </c>
      <c r="B20" s="4" t="s">
        <v>83</v>
      </c>
      <c r="C20" s="4" t="s">
        <v>94</v>
      </c>
      <c r="D20" s="4" t="s">
        <v>141</v>
      </c>
      <c r="E20" s="17" t="s">
        <v>140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4.625" style="3" bestFit="1" customWidth="1"/>
    <col min="8" max="8" width="4.625" style="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 t="s">
        <v>27</v>
      </c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5" spans="1:10" ht="15">
      <c r="A5" s="85" t="s">
        <v>28</v>
      </c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0" t="s">
        <v>30</v>
      </c>
      <c r="B6" s="10" t="s">
        <v>31</v>
      </c>
      <c r="C6" s="10" t="s">
        <v>32</v>
      </c>
      <c r="D6" s="10" t="str">
        <f>"1,0000"</f>
        <v>1,0000</v>
      </c>
      <c r="E6" s="10" t="s">
        <v>33</v>
      </c>
      <c r="F6" s="10" t="s">
        <v>34</v>
      </c>
      <c r="G6" s="11" t="s">
        <v>35</v>
      </c>
      <c r="H6" s="18" t="s">
        <v>36</v>
      </c>
      <c r="I6" s="10" t="str">
        <f>"1960,0"</f>
        <v>1960,0</v>
      </c>
      <c r="J6" s="11" t="str">
        <f>"31,5619"</f>
        <v>31,5619</v>
      </c>
      <c r="K6" s="10" t="s">
        <v>37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2" t="s">
        <v>38</v>
      </c>
      <c r="B17" s="12"/>
    </row>
    <row r="18" spans="1:2" ht="14.25">
      <c r="A18" s="14"/>
      <c r="B18" s="15" t="s">
        <v>39</v>
      </c>
    </row>
    <row r="19" spans="1:5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44</v>
      </c>
    </row>
    <row r="20" spans="1:5" ht="12.75">
      <c r="A20" s="13" t="s">
        <v>29</v>
      </c>
      <c r="B20" s="4" t="s">
        <v>39</v>
      </c>
      <c r="C20" s="4" t="s">
        <v>45</v>
      </c>
      <c r="D20" s="4" t="s">
        <v>46</v>
      </c>
      <c r="E20" s="17" t="s">
        <v>47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A1" sqref="A1:U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7" width="2.125" style="3" bestFit="1" customWidth="1"/>
    <col min="8" max="8" width="2.125" style="9" bestFit="1" customWidth="1"/>
    <col min="9" max="9" width="7.875" style="4" bestFit="1" customWidth="1"/>
    <col min="10" max="10" width="6.375" style="3" bestFit="1" customWidth="1"/>
    <col min="11" max="11" width="8.875" style="4" bestFit="1" customWidth="1"/>
    <col min="12" max="16384" width="8.75390625" style="3" customWidth="1"/>
  </cols>
  <sheetData>
    <row r="1" spans="1:11" s="2" customFormat="1" ht="28.5" customHeight="1">
      <c r="A1" s="73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17</v>
      </c>
      <c r="H3" s="71"/>
      <c r="I3" s="71" t="s">
        <v>20</v>
      </c>
      <c r="J3" s="71" t="s">
        <v>4</v>
      </c>
      <c r="K3" s="82" t="s">
        <v>3</v>
      </c>
    </row>
    <row r="4" spans="1:11" s="1" customFormat="1" ht="21" customHeight="1" thickBot="1">
      <c r="A4" s="80"/>
      <c r="B4" s="72"/>
      <c r="C4" s="72"/>
      <c r="D4" s="72"/>
      <c r="E4" s="72"/>
      <c r="F4" s="72"/>
      <c r="G4" s="5" t="s">
        <v>18</v>
      </c>
      <c r="H4" s="8" t="s">
        <v>19</v>
      </c>
      <c r="I4" s="72"/>
      <c r="J4" s="72"/>
      <c r="K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1"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:Q2"/>
    </sheetView>
  </sheetViews>
  <sheetFormatPr defaultColWidth="8.75390625" defaultRowHeight="12.75"/>
  <cols>
    <col min="1" max="1" width="26.00390625" style="4" bestFit="1" customWidth="1"/>
    <col min="2" max="2" width="26.25390625" style="4" bestFit="1" customWidth="1"/>
    <col min="3" max="3" width="9.75390625" style="4" bestFit="1" customWidth="1"/>
    <col min="4" max="4" width="6.625" style="4" bestFit="1" customWidth="1"/>
    <col min="5" max="5" width="22.75390625" style="4" bestFit="1" customWidth="1"/>
    <col min="6" max="6" width="17.25390625" style="4" bestFit="1" customWidth="1"/>
    <col min="7" max="9" width="2.125" style="3" bestFit="1" customWidth="1"/>
    <col min="10" max="10" width="4.875" style="3" bestFit="1" customWidth="1"/>
    <col min="11" max="13" width="2.125" style="3" bestFit="1" customWidth="1"/>
    <col min="14" max="14" width="4.875" style="3" bestFit="1" customWidth="1"/>
    <col min="15" max="15" width="7.875" style="4" bestFit="1" customWidth="1"/>
    <col min="16" max="16" width="6.375" style="3" bestFit="1" customWidth="1"/>
    <col min="17" max="17" width="8.875" style="4" bestFit="1" customWidth="1"/>
    <col min="18" max="16384" width="8.75390625" style="3" customWidth="1"/>
  </cols>
  <sheetData>
    <row r="1" spans="1:17" s="2" customFormat="1" ht="28.5" customHeight="1">
      <c r="A1" s="73" t="s">
        <v>521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523</v>
      </c>
      <c r="H3" s="71"/>
      <c r="I3" s="71"/>
      <c r="J3" s="71"/>
      <c r="K3" s="71" t="s">
        <v>522</v>
      </c>
      <c r="L3" s="71"/>
      <c r="M3" s="71"/>
      <c r="N3" s="71"/>
      <c r="O3" s="71" t="s">
        <v>2</v>
      </c>
      <c r="P3" s="71" t="s">
        <v>4</v>
      </c>
      <c r="Q3" s="82" t="s">
        <v>3</v>
      </c>
    </row>
    <row r="4" spans="1:17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29">
        <v>1</v>
      </c>
      <c r="L4" s="29">
        <v>2</v>
      </c>
      <c r="M4" s="29">
        <v>3</v>
      </c>
      <c r="N4" s="29" t="s">
        <v>6</v>
      </c>
      <c r="O4" s="72"/>
      <c r="P4" s="72"/>
      <c r="Q4" s="83"/>
    </row>
    <row r="6" ht="15">
      <c r="E6" s="6" t="s">
        <v>11</v>
      </c>
    </row>
    <row r="7" ht="15">
      <c r="E7" s="6" t="s">
        <v>12</v>
      </c>
    </row>
    <row r="8" ht="15">
      <c r="E8" s="6" t="s">
        <v>13</v>
      </c>
    </row>
    <row r="9" ht="15">
      <c r="E9" s="6" t="s">
        <v>14</v>
      </c>
    </row>
    <row r="10" ht="15">
      <c r="E10" s="6" t="s">
        <v>14</v>
      </c>
    </row>
    <row r="11" ht="15">
      <c r="E11" s="6" t="s">
        <v>15</v>
      </c>
    </row>
    <row r="12" ht="15">
      <c r="E12" s="6"/>
    </row>
    <row r="14" spans="1:2" ht="18">
      <c r="A14" s="7" t="s">
        <v>16</v>
      </c>
      <c r="B14" s="7"/>
    </row>
  </sheetData>
  <sheetProtection/>
  <mergeCells count="12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:M2"/>
    </sheetView>
  </sheetViews>
  <sheetFormatPr defaultColWidth="8.75390625" defaultRowHeight="12.75"/>
  <cols>
    <col min="1" max="1" width="26.1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6.1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7.75390625" style="4" bestFit="1" customWidth="1"/>
    <col min="22" max="16384" width="8.75390625" style="3" customWidth="1"/>
  </cols>
  <sheetData>
    <row r="1" spans="1:13" s="2" customFormat="1" ht="28.5" customHeight="1">
      <c r="A1" s="73" t="s">
        <v>388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21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397</v>
      </c>
      <c r="H3" s="71"/>
      <c r="I3" s="71"/>
      <c r="J3" s="71"/>
      <c r="K3" s="71" t="s">
        <v>242</v>
      </c>
      <c r="L3" s="71"/>
      <c r="M3" s="71"/>
      <c r="N3" s="71"/>
      <c r="O3" s="71" t="s">
        <v>160</v>
      </c>
      <c r="P3" s="71"/>
      <c r="Q3" s="71"/>
      <c r="R3" s="71"/>
      <c r="S3" s="71" t="s">
        <v>2</v>
      </c>
      <c r="T3" s="71" t="s">
        <v>4</v>
      </c>
      <c r="U3" s="82" t="s">
        <v>3</v>
      </c>
    </row>
    <row r="4" spans="1:21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29">
        <v>1</v>
      </c>
      <c r="L4" s="29">
        <v>2</v>
      </c>
      <c r="M4" s="29">
        <v>3</v>
      </c>
      <c r="N4" s="29" t="s">
        <v>6</v>
      </c>
      <c r="O4" s="29">
        <v>1</v>
      </c>
      <c r="P4" s="29">
        <v>2</v>
      </c>
      <c r="Q4" s="29">
        <v>3</v>
      </c>
      <c r="R4" s="29" t="s">
        <v>6</v>
      </c>
      <c r="S4" s="72"/>
      <c r="T4" s="72"/>
      <c r="U4" s="83"/>
    </row>
    <row r="5" spans="1:20" ht="15">
      <c r="A5" s="85" t="s">
        <v>120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ht="12.75">
      <c r="A6" s="10" t="s">
        <v>457</v>
      </c>
      <c r="B6" s="10" t="s">
        <v>456</v>
      </c>
      <c r="C6" s="10" t="s">
        <v>455</v>
      </c>
      <c r="D6" s="10" t="str">
        <f>"0,8110"</f>
        <v>0,8110</v>
      </c>
      <c r="E6" s="10" t="s">
        <v>33</v>
      </c>
      <c r="F6" s="10" t="s">
        <v>60</v>
      </c>
      <c r="G6" s="30" t="s">
        <v>97</v>
      </c>
      <c r="H6" s="11" t="s">
        <v>97</v>
      </c>
      <c r="I6" s="11" t="s">
        <v>111</v>
      </c>
      <c r="J6" s="30"/>
      <c r="K6" s="11" t="s">
        <v>122</v>
      </c>
      <c r="L6" s="11" t="s">
        <v>123</v>
      </c>
      <c r="M6" s="11" t="s">
        <v>107</v>
      </c>
      <c r="N6" s="30"/>
      <c r="O6" s="30" t="s">
        <v>118</v>
      </c>
      <c r="P6" s="11" t="s">
        <v>118</v>
      </c>
      <c r="Q6" s="30"/>
      <c r="R6" s="30"/>
      <c r="S6" s="10" t="str">
        <f>"230,0"</f>
        <v>230,0</v>
      </c>
      <c r="T6" s="11" t="str">
        <f>"194,0032"</f>
        <v>194,0032</v>
      </c>
      <c r="U6" s="10" t="s">
        <v>62</v>
      </c>
    </row>
    <row r="8" spans="1:20" ht="15">
      <c r="A8" s="69" t="s">
        <v>375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1" ht="12.75">
      <c r="A9" s="10" t="s">
        <v>454</v>
      </c>
      <c r="B9" s="10" t="s">
        <v>453</v>
      </c>
      <c r="C9" s="10" t="s">
        <v>452</v>
      </c>
      <c r="D9" s="10" t="str">
        <f>"0,9690"</f>
        <v>0,9690</v>
      </c>
      <c r="E9" s="10" t="s">
        <v>33</v>
      </c>
      <c r="F9" s="10" t="s">
        <v>60</v>
      </c>
      <c r="G9" s="30" t="s">
        <v>97</v>
      </c>
      <c r="H9" s="11" t="s">
        <v>97</v>
      </c>
      <c r="I9" s="11" t="s">
        <v>111</v>
      </c>
      <c r="J9" s="30"/>
      <c r="K9" s="11" t="s">
        <v>107</v>
      </c>
      <c r="L9" s="11" t="s">
        <v>54</v>
      </c>
      <c r="M9" s="11" t="s">
        <v>127</v>
      </c>
      <c r="N9" s="30"/>
      <c r="O9" s="11" t="s">
        <v>303</v>
      </c>
      <c r="P9" s="11" t="s">
        <v>185</v>
      </c>
      <c r="Q9" s="11" t="s">
        <v>294</v>
      </c>
      <c r="R9" s="30"/>
      <c r="S9" s="10" t="str">
        <f>"290,0"</f>
        <v>290,0</v>
      </c>
      <c r="T9" s="11" t="str">
        <f>"281,0100"</f>
        <v>281,0100</v>
      </c>
      <c r="U9" s="10" t="s">
        <v>62</v>
      </c>
    </row>
    <row r="11" spans="1:20" ht="15">
      <c r="A11" s="69" t="s">
        <v>125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1" ht="12.75">
      <c r="A12" s="19" t="s">
        <v>451</v>
      </c>
      <c r="B12" s="19" t="s">
        <v>450</v>
      </c>
      <c r="C12" s="19" t="s">
        <v>295</v>
      </c>
      <c r="D12" s="19" t="str">
        <f>"0,6680"</f>
        <v>0,6680</v>
      </c>
      <c r="E12" s="19" t="s">
        <v>33</v>
      </c>
      <c r="F12" s="19" t="s">
        <v>53</v>
      </c>
      <c r="G12" s="20" t="s">
        <v>367</v>
      </c>
      <c r="H12" s="20" t="s">
        <v>294</v>
      </c>
      <c r="I12" s="20" t="s">
        <v>215</v>
      </c>
      <c r="J12" s="31"/>
      <c r="K12" s="20" t="s">
        <v>80</v>
      </c>
      <c r="L12" s="20" t="s">
        <v>348</v>
      </c>
      <c r="M12" s="31" t="s">
        <v>113</v>
      </c>
      <c r="N12" s="31"/>
      <c r="O12" s="20" t="s">
        <v>215</v>
      </c>
      <c r="P12" s="20" t="s">
        <v>436</v>
      </c>
      <c r="Q12" s="20" t="s">
        <v>166</v>
      </c>
      <c r="R12" s="31"/>
      <c r="S12" s="19" t="str">
        <f>"425,0"</f>
        <v>425,0</v>
      </c>
      <c r="T12" s="20" t="str">
        <f>"306,6120"</f>
        <v>306,6120</v>
      </c>
      <c r="U12" s="19" t="s">
        <v>449</v>
      </c>
    </row>
    <row r="13" spans="1:21" ht="12.75">
      <c r="A13" s="23" t="s">
        <v>448</v>
      </c>
      <c r="B13" s="23" t="s">
        <v>447</v>
      </c>
      <c r="C13" s="23" t="s">
        <v>446</v>
      </c>
      <c r="D13" s="23" t="str">
        <f>"0,7192"</f>
        <v>0,7192</v>
      </c>
      <c r="E13" s="23" t="s">
        <v>33</v>
      </c>
      <c r="F13" s="23" t="s">
        <v>60</v>
      </c>
      <c r="G13" s="32" t="s">
        <v>111</v>
      </c>
      <c r="H13" s="24" t="s">
        <v>111</v>
      </c>
      <c r="I13" s="24" t="s">
        <v>118</v>
      </c>
      <c r="J13" s="32"/>
      <c r="K13" s="24" t="s">
        <v>111</v>
      </c>
      <c r="L13" s="24" t="s">
        <v>94</v>
      </c>
      <c r="M13" s="32" t="s">
        <v>118</v>
      </c>
      <c r="N13" s="32"/>
      <c r="O13" s="24" t="s">
        <v>303</v>
      </c>
      <c r="P13" s="24" t="s">
        <v>294</v>
      </c>
      <c r="Q13" s="24" t="s">
        <v>215</v>
      </c>
      <c r="R13" s="32"/>
      <c r="S13" s="23" t="str">
        <f>"350,0"</f>
        <v>350,0</v>
      </c>
      <c r="T13" s="24" t="str">
        <f>"251,7200"</f>
        <v>251,7200</v>
      </c>
      <c r="U13" s="23" t="s">
        <v>62</v>
      </c>
    </row>
    <row r="15" spans="1:20" ht="15">
      <c r="A15" s="69" t="s">
        <v>128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1" ht="12.75">
      <c r="A16" s="10" t="s">
        <v>129</v>
      </c>
      <c r="B16" s="10" t="s">
        <v>130</v>
      </c>
      <c r="C16" s="10" t="s">
        <v>131</v>
      </c>
      <c r="D16" s="10" t="str">
        <f>"0,6219"</f>
        <v>0,6219</v>
      </c>
      <c r="E16" s="10" t="s">
        <v>33</v>
      </c>
      <c r="F16" s="10" t="s">
        <v>132</v>
      </c>
      <c r="G16" s="11" t="s">
        <v>367</v>
      </c>
      <c r="H16" s="11" t="s">
        <v>445</v>
      </c>
      <c r="I16" s="11" t="s">
        <v>294</v>
      </c>
      <c r="J16" s="30"/>
      <c r="K16" s="11" t="s">
        <v>444</v>
      </c>
      <c r="L16" s="11" t="s">
        <v>443</v>
      </c>
      <c r="M16" s="11" t="s">
        <v>316</v>
      </c>
      <c r="N16" s="30"/>
      <c r="O16" s="11" t="s">
        <v>311</v>
      </c>
      <c r="P16" s="11" t="s">
        <v>215</v>
      </c>
      <c r="Q16" s="30"/>
      <c r="R16" s="30"/>
      <c r="S16" s="10" t="str">
        <f>"425,0"</f>
        <v>425,0</v>
      </c>
      <c r="T16" s="11" t="str">
        <f>"550,2882"</f>
        <v>550,2882</v>
      </c>
      <c r="U16" s="10" t="s">
        <v>37</v>
      </c>
    </row>
    <row r="18" spans="1:20" ht="15">
      <c r="A18" s="69" t="s">
        <v>93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1" ht="12.75">
      <c r="A19" s="19" t="s">
        <v>442</v>
      </c>
      <c r="B19" s="19" t="s">
        <v>441</v>
      </c>
      <c r="C19" s="19" t="s">
        <v>440</v>
      </c>
      <c r="D19" s="19" t="str">
        <f>"0,6045"</f>
        <v>0,6045</v>
      </c>
      <c r="E19" s="19" t="s">
        <v>33</v>
      </c>
      <c r="F19" s="19" t="s">
        <v>60</v>
      </c>
      <c r="G19" s="20" t="s">
        <v>294</v>
      </c>
      <c r="H19" s="20" t="s">
        <v>215</v>
      </c>
      <c r="I19" s="31" t="s">
        <v>436</v>
      </c>
      <c r="J19" s="31"/>
      <c r="K19" s="20" t="s">
        <v>111</v>
      </c>
      <c r="L19" s="20" t="s">
        <v>94</v>
      </c>
      <c r="M19" s="20" t="s">
        <v>95</v>
      </c>
      <c r="N19" s="31"/>
      <c r="O19" s="20" t="s">
        <v>436</v>
      </c>
      <c r="P19" s="20" t="s">
        <v>166</v>
      </c>
      <c r="Q19" s="31" t="s">
        <v>431</v>
      </c>
      <c r="R19" s="31"/>
      <c r="S19" s="19" t="str">
        <f>"435,0"</f>
        <v>435,0</v>
      </c>
      <c r="T19" s="20" t="str">
        <f>"283,9941"</f>
        <v>283,9941</v>
      </c>
      <c r="U19" s="19" t="s">
        <v>62</v>
      </c>
    </row>
    <row r="20" spans="1:21" ht="12.75">
      <c r="A20" s="23" t="s">
        <v>439</v>
      </c>
      <c r="B20" s="23" t="s">
        <v>438</v>
      </c>
      <c r="C20" s="23" t="s">
        <v>437</v>
      </c>
      <c r="D20" s="23" t="str">
        <f>"0,5939"</f>
        <v>0,5939</v>
      </c>
      <c r="E20" s="23" t="s">
        <v>33</v>
      </c>
      <c r="F20" s="23" t="s">
        <v>53</v>
      </c>
      <c r="G20" s="24" t="s">
        <v>294</v>
      </c>
      <c r="H20" s="24" t="s">
        <v>436</v>
      </c>
      <c r="I20" s="32"/>
      <c r="J20" s="32"/>
      <c r="K20" s="24" t="s">
        <v>176</v>
      </c>
      <c r="L20" s="24" t="s">
        <v>222</v>
      </c>
      <c r="M20" s="32" t="s">
        <v>303</v>
      </c>
      <c r="N20" s="32"/>
      <c r="O20" s="24" t="s">
        <v>436</v>
      </c>
      <c r="P20" s="24" t="s">
        <v>431</v>
      </c>
      <c r="Q20" s="24" t="s">
        <v>204</v>
      </c>
      <c r="R20" s="32"/>
      <c r="S20" s="23" t="str">
        <f>"490,0"</f>
        <v>490,0</v>
      </c>
      <c r="T20" s="24" t="str">
        <f>"296,8312"</f>
        <v>296,8312</v>
      </c>
      <c r="U20" s="23" t="s">
        <v>37</v>
      </c>
    </row>
    <row r="22" spans="1:20" ht="15">
      <c r="A22" s="69" t="s">
        <v>108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1:21" ht="12.75">
      <c r="A23" s="10" t="s">
        <v>435</v>
      </c>
      <c r="B23" s="10" t="s">
        <v>434</v>
      </c>
      <c r="C23" s="10" t="s">
        <v>433</v>
      </c>
      <c r="D23" s="10" t="str">
        <f>"0,5342"</f>
        <v>0,5342</v>
      </c>
      <c r="E23" s="10" t="s">
        <v>33</v>
      </c>
      <c r="F23" s="10" t="s">
        <v>255</v>
      </c>
      <c r="G23" s="11" t="s">
        <v>432</v>
      </c>
      <c r="H23" s="30" t="s">
        <v>169</v>
      </c>
      <c r="I23" s="30" t="s">
        <v>169</v>
      </c>
      <c r="J23" s="30"/>
      <c r="K23" s="11" t="s">
        <v>221</v>
      </c>
      <c r="L23" s="11" t="s">
        <v>411</v>
      </c>
      <c r="M23" s="11" t="s">
        <v>431</v>
      </c>
      <c r="N23" s="30"/>
      <c r="O23" s="11" t="s">
        <v>199</v>
      </c>
      <c r="P23" s="11" t="s">
        <v>402</v>
      </c>
      <c r="Q23" s="11" t="s">
        <v>194</v>
      </c>
      <c r="R23" s="30"/>
      <c r="S23" s="10" t="str">
        <f>"650,0"</f>
        <v>650,0</v>
      </c>
      <c r="T23" s="11" t="str">
        <f>"347,2300"</f>
        <v>347,2300</v>
      </c>
      <c r="U23" s="10" t="s">
        <v>37</v>
      </c>
    </row>
    <row r="25" ht="15">
      <c r="E25" s="6" t="s">
        <v>11</v>
      </c>
    </row>
    <row r="26" ht="15">
      <c r="E26" s="6" t="s">
        <v>12</v>
      </c>
    </row>
    <row r="27" ht="15">
      <c r="E27" s="6" t="s">
        <v>13</v>
      </c>
    </row>
    <row r="28" ht="15">
      <c r="E28" s="6" t="s">
        <v>14</v>
      </c>
    </row>
    <row r="29" ht="15">
      <c r="E29" s="6" t="s">
        <v>14</v>
      </c>
    </row>
    <row r="30" ht="15">
      <c r="E30" s="6" t="s">
        <v>15</v>
      </c>
    </row>
    <row r="31" ht="15">
      <c r="E31" s="6"/>
    </row>
    <row r="33" spans="1:2" ht="18">
      <c r="A33" s="7" t="s">
        <v>16</v>
      </c>
      <c r="B33" s="7"/>
    </row>
    <row r="34" spans="1:2" ht="15">
      <c r="A34" s="12" t="s">
        <v>38</v>
      </c>
      <c r="B34" s="12"/>
    </row>
    <row r="35" spans="1:2" ht="14.25">
      <c r="A35" s="14"/>
      <c r="B35" s="15" t="s">
        <v>430</v>
      </c>
    </row>
    <row r="36" spans="1:5" ht="15">
      <c r="A36" s="16" t="s">
        <v>40</v>
      </c>
      <c r="B36" s="16" t="s">
        <v>41</v>
      </c>
      <c r="C36" s="16" t="s">
        <v>42</v>
      </c>
      <c r="D36" s="16" t="s">
        <v>43</v>
      </c>
      <c r="E36" s="16" t="s">
        <v>99</v>
      </c>
    </row>
    <row r="37" spans="1:5" ht="12.75">
      <c r="A37" s="13" t="s">
        <v>429</v>
      </c>
      <c r="B37" s="4" t="s">
        <v>186</v>
      </c>
      <c r="C37" s="4" t="s">
        <v>96</v>
      </c>
      <c r="D37" s="4" t="s">
        <v>402</v>
      </c>
      <c r="E37" s="17" t="s">
        <v>428</v>
      </c>
    </row>
    <row r="40" spans="1:2" ht="15">
      <c r="A40" s="12" t="s">
        <v>69</v>
      </c>
      <c r="B40" s="12"/>
    </row>
    <row r="41" spans="1:2" ht="14.25">
      <c r="A41" s="14"/>
      <c r="B41" s="15" t="s">
        <v>133</v>
      </c>
    </row>
    <row r="42" spans="1:5" ht="15">
      <c r="A42" s="16" t="s">
        <v>40</v>
      </c>
      <c r="B42" s="16" t="s">
        <v>41</v>
      </c>
      <c r="C42" s="16" t="s">
        <v>42</v>
      </c>
      <c r="D42" s="16" t="s">
        <v>43</v>
      </c>
      <c r="E42" s="16" t="s">
        <v>99</v>
      </c>
    </row>
    <row r="43" spans="1:5" ht="12.75">
      <c r="A43" s="13" t="s">
        <v>427</v>
      </c>
      <c r="B43" s="4" t="s">
        <v>148</v>
      </c>
      <c r="C43" s="4" t="s">
        <v>80</v>
      </c>
      <c r="D43" s="4" t="s">
        <v>409</v>
      </c>
      <c r="E43" s="17" t="s">
        <v>426</v>
      </c>
    </row>
    <row r="44" spans="1:5" ht="12.75">
      <c r="A44" s="13" t="s">
        <v>425</v>
      </c>
      <c r="B44" s="4" t="s">
        <v>148</v>
      </c>
      <c r="C44" s="4" t="s">
        <v>94</v>
      </c>
      <c r="D44" s="4" t="s">
        <v>424</v>
      </c>
      <c r="E44" s="17" t="s">
        <v>423</v>
      </c>
    </row>
    <row r="46" spans="1:2" ht="14.25">
      <c r="A46" s="14"/>
      <c r="B46" s="15" t="s">
        <v>135</v>
      </c>
    </row>
    <row r="47" spans="1:5" ht="15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99</v>
      </c>
    </row>
    <row r="48" spans="1:5" ht="12.75">
      <c r="A48" s="13" t="s">
        <v>422</v>
      </c>
      <c r="B48" s="4" t="s">
        <v>136</v>
      </c>
      <c r="C48" s="4" t="s">
        <v>94</v>
      </c>
      <c r="D48" s="4" t="s">
        <v>421</v>
      </c>
      <c r="E48" s="17" t="s">
        <v>420</v>
      </c>
    </row>
    <row r="49" spans="1:5" ht="12.75">
      <c r="A49" s="13" t="s">
        <v>419</v>
      </c>
      <c r="B49" s="4" t="s">
        <v>136</v>
      </c>
      <c r="C49" s="4" t="s">
        <v>80</v>
      </c>
      <c r="D49" s="4" t="s">
        <v>259</v>
      </c>
      <c r="E49" s="17" t="s">
        <v>418</v>
      </c>
    </row>
    <row r="51" spans="1:2" ht="14.25">
      <c r="A51" s="14"/>
      <c r="B51" s="15" t="s">
        <v>39</v>
      </c>
    </row>
    <row r="52" spans="1:5" ht="15">
      <c r="A52" s="16" t="s">
        <v>40</v>
      </c>
      <c r="B52" s="16" t="s">
        <v>41</v>
      </c>
      <c r="C52" s="16" t="s">
        <v>42</v>
      </c>
      <c r="D52" s="16" t="s">
        <v>43</v>
      </c>
      <c r="E52" s="16" t="s">
        <v>99</v>
      </c>
    </row>
    <row r="53" spans="1:5" ht="12.75">
      <c r="A53" s="13" t="s">
        <v>417</v>
      </c>
      <c r="B53" s="4" t="s">
        <v>39</v>
      </c>
      <c r="C53" s="4" t="s">
        <v>115</v>
      </c>
      <c r="D53" s="4" t="s">
        <v>416</v>
      </c>
      <c r="E53" s="17" t="s">
        <v>415</v>
      </c>
    </row>
    <row r="54" spans="1:5" ht="12.75">
      <c r="A54" s="13" t="s">
        <v>414</v>
      </c>
      <c r="B54" s="4" t="s">
        <v>39</v>
      </c>
      <c r="C54" s="4" t="s">
        <v>332</v>
      </c>
      <c r="D54" s="4" t="s">
        <v>158</v>
      </c>
      <c r="E54" s="17" t="s">
        <v>413</v>
      </c>
    </row>
    <row r="56" spans="1:2" ht="14.25">
      <c r="A56" s="14"/>
      <c r="B56" s="15" t="s">
        <v>82</v>
      </c>
    </row>
    <row r="57" spans="1:5" ht="15">
      <c r="A57" s="16" t="s">
        <v>40</v>
      </c>
      <c r="B57" s="16" t="s">
        <v>41</v>
      </c>
      <c r="C57" s="16" t="s">
        <v>42</v>
      </c>
      <c r="D57" s="16" t="s">
        <v>43</v>
      </c>
      <c r="E57" s="16" t="s">
        <v>99</v>
      </c>
    </row>
    <row r="58" spans="1:5" ht="12.75">
      <c r="A58" s="13" t="s">
        <v>137</v>
      </c>
      <c r="B58" s="4" t="s">
        <v>138</v>
      </c>
      <c r="C58" s="4" t="s">
        <v>112</v>
      </c>
      <c r="D58" s="4" t="s">
        <v>409</v>
      </c>
      <c r="E58" s="17" t="s">
        <v>412</v>
      </c>
    </row>
  </sheetData>
  <sheetProtection/>
  <mergeCells count="19">
    <mergeCell ref="U3:U4"/>
    <mergeCell ref="A5:T5"/>
    <mergeCell ref="A8:T8"/>
    <mergeCell ref="A1:M2"/>
    <mergeCell ref="A3:A4"/>
    <mergeCell ref="B3:B4"/>
    <mergeCell ref="C3:C4"/>
    <mergeCell ref="D3:D4"/>
    <mergeCell ref="E3:E4"/>
    <mergeCell ref="F3:F4"/>
    <mergeCell ref="G3:J3"/>
    <mergeCell ref="K3:N3"/>
    <mergeCell ref="A11:T11"/>
    <mergeCell ref="A15:T15"/>
    <mergeCell ref="A18:T18"/>
    <mergeCell ref="A22:T22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:I2"/>
    </sheetView>
  </sheetViews>
  <sheetFormatPr defaultColWidth="8.75390625" defaultRowHeight="12.75"/>
  <cols>
    <col min="1" max="1" width="26.125" style="4" bestFit="1" customWidth="1"/>
    <col min="2" max="2" width="35.125" style="4" bestFit="1" customWidth="1"/>
    <col min="3" max="3" width="10.625" style="4" bestFit="1" customWidth="1"/>
    <col min="4" max="4" width="8.375" style="4" bestFit="1" customWidth="1"/>
    <col min="5" max="5" width="22.75390625" style="4" bestFit="1" customWidth="1"/>
    <col min="6" max="6" width="41.00390625" style="4" bestFit="1" customWidth="1"/>
    <col min="7" max="9" width="5.75390625" style="3" bestFit="1" customWidth="1"/>
    <col min="10" max="10" width="4.875" style="3" bestFit="1" customWidth="1"/>
    <col min="11" max="13" width="7.00390625" style="3" bestFit="1" customWidth="1"/>
    <col min="14" max="14" width="4.875" style="3" bestFit="1" customWidth="1"/>
    <col min="15" max="15" width="7.875" style="4" bestFit="1" customWidth="1"/>
    <col min="16" max="16" width="10.875" style="3" bestFit="1" customWidth="1"/>
    <col min="17" max="17" width="17.75390625" style="4" bestFit="1" customWidth="1"/>
    <col min="18" max="16384" width="8.75390625" style="3" customWidth="1"/>
  </cols>
  <sheetData>
    <row r="1" spans="1:9" s="2" customFormat="1" ht="28.5" customHeight="1">
      <c r="A1" s="73" t="s">
        <v>521</v>
      </c>
      <c r="B1" s="74"/>
      <c r="C1" s="74"/>
      <c r="D1" s="74"/>
      <c r="E1" s="74"/>
      <c r="F1" s="74"/>
      <c r="G1" s="74"/>
      <c r="H1" s="74"/>
      <c r="I1" s="75"/>
    </row>
    <row r="2" spans="1:9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8"/>
    </row>
    <row r="3" spans="1:17" s="1" customFormat="1" ht="12.75" customHeight="1">
      <c r="A3" s="79" t="s">
        <v>0</v>
      </c>
      <c r="B3" s="81" t="s">
        <v>7</v>
      </c>
      <c r="C3" s="81" t="s">
        <v>8</v>
      </c>
      <c r="D3" s="71"/>
      <c r="E3" s="71" t="s">
        <v>5</v>
      </c>
      <c r="F3" s="71" t="s">
        <v>9</v>
      </c>
      <c r="G3" s="71" t="s">
        <v>242</v>
      </c>
      <c r="H3" s="71"/>
      <c r="I3" s="71"/>
      <c r="J3" s="71"/>
      <c r="K3" s="71" t="s">
        <v>160</v>
      </c>
      <c r="L3" s="71"/>
      <c r="M3" s="71"/>
      <c r="N3" s="71"/>
      <c r="O3" s="71" t="s">
        <v>2</v>
      </c>
      <c r="P3" s="71" t="s">
        <v>4</v>
      </c>
      <c r="Q3" s="82" t="s">
        <v>3</v>
      </c>
    </row>
    <row r="4" spans="1:17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29">
        <v>1</v>
      </c>
      <c r="L4" s="29">
        <v>2</v>
      </c>
      <c r="M4" s="29">
        <v>3</v>
      </c>
      <c r="N4" s="29" t="s">
        <v>6</v>
      </c>
      <c r="O4" s="72"/>
      <c r="P4" s="72"/>
      <c r="Q4" s="83"/>
    </row>
    <row r="5" spans="1:16" ht="15">
      <c r="A5" s="85" t="s">
        <v>120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ht="15">
      <c r="A6" s="34" t="s">
        <v>457</v>
      </c>
      <c r="B6" s="34" t="s">
        <v>456</v>
      </c>
      <c r="C6" s="34" t="s">
        <v>455</v>
      </c>
      <c r="D6" s="34" t="str">
        <f>"0,8110"</f>
        <v>0,8110</v>
      </c>
      <c r="E6" s="34" t="s">
        <v>11</v>
      </c>
      <c r="F6" s="34" t="s">
        <v>60</v>
      </c>
      <c r="G6" s="34" t="s">
        <v>122</v>
      </c>
      <c r="H6" s="34" t="s">
        <v>123</v>
      </c>
      <c r="I6" s="34" t="s">
        <v>107</v>
      </c>
      <c r="J6" s="43"/>
      <c r="K6" s="43" t="s">
        <v>118</v>
      </c>
      <c r="L6" s="34" t="s">
        <v>118</v>
      </c>
      <c r="M6" s="43"/>
      <c r="N6" s="43"/>
      <c r="O6" s="34" t="str">
        <f>"230,0"</f>
        <v>230,0</v>
      </c>
      <c r="P6" s="34" t="str">
        <f>"194,0032"</f>
        <v>194,0032</v>
      </c>
      <c r="Q6" s="10" t="s">
        <v>62</v>
      </c>
    </row>
    <row r="7" spans="1:16" ht="15">
      <c r="A7" s="6"/>
      <c r="B7" s="6"/>
      <c r="C7" s="6"/>
      <c r="D7" s="6"/>
      <c r="E7" s="6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87" t="s">
        <v>375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7" ht="15">
      <c r="A9" s="34" t="s">
        <v>454</v>
      </c>
      <c r="B9" s="34" t="s">
        <v>453</v>
      </c>
      <c r="C9" s="34" t="s">
        <v>452</v>
      </c>
      <c r="D9" s="34" t="str">
        <f>"0,9690"</f>
        <v>0,9690</v>
      </c>
      <c r="E9" s="34" t="s">
        <v>14</v>
      </c>
      <c r="F9" s="34" t="s">
        <v>60</v>
      </c>
      <c r="G9" s="34" t="s">
        <v>107</v>
      </c>
      <c r="H9" s="34" t="s">
        <v>54</v>
      </c>
      <c r="I9" s="34" t="s">
        <v>127</v>
      </c>
      <c r="J9" s="43"/>
      <c r="K9" s="34" t="s">
        <v>303</v>
      </c>
      <c r="L9" s="34" t="s">
        <v>185</v>
      </c>
      <c r="M9" s="34" t="s">
        <v>294</v>
      </c>
      <c r="N9" s="43"/>
      <c r="O9" s="34" t="str">
        <f>"290,0"</f>
        <v>290,0</v>
      </c>
      <c r="P9" s="34" t="str">
        <f>"281,0100"</f>
        <v>281,0100</v>
      </c>
      <c r="Q9" s="10" t="s">
        <v>62</v>
      </c>
    </row>
    <row r="10" spans="1:16" ht="15">
      <c r="A10" s="6"/>
      <c r="B10" s="6"/>
      <c r="C10" s="6"/>
      <c r="D10" s="6"/>
      <c r="E10" s="6" t="s">
        <v>14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87" t="s">
        <v>125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7" ht="15">
      <c r="A12" s="35" t="s">
        <v>451</v>
      </c>
      <c r="B12" s="35" t="s">
        <v>450</v>
      </c>
      <c r="C12" s="35" t="s">
        <v>295</v>
      </c>
      <c r="D12" s="35" t="str">
        <f>"0,6680"</f>
        <v>0,6680</v>
      </c>
      <c r="E12" s="35" t="s">
        <v>33</v>
      </c>
      <c r="F12" s="35" t="s">
        <v>53</v>
      </c>
      <c r="G12" s="35" t="s">
        <v>80</v>
      </c>
      <c r="H12" s="35" t="s">
        <v>348</v>
      </c>
      <c r="I12" s="41" t="s">
        <v>113</v>
      </c>
      <c r="J12" s="41"/>
      <c r="K12" s="35" t="s">
        <v>215</v>
      </c>
      <c r="L12" s="35" t="s">
        <v>436</v>
      </c>
      <c r="M12" s="35" t="s">
        <v>166</v>
      </c>
      <c r="N12" s="41"/>
      <c r="O12" s="35" t="str">
        <f>"425,0"</f>
        <v>425,0</v>
      </c>
      <c r="P12" s="35" t="str">
        <f>"306,6120"</f>
        <v>306,6120</v>
      </c>
      <c r="Q12" s="19" t="s">
        <v>449</v>
      </c>
    </row>
    <row r="13" spans="1:17" ht="12.75">
      <c r="A13" s="23" t="s">
        <v>448</v>
      </c>
      <c r="B13" s="23" t="s">
        <v>447</v>
      </c>
      <c r="C13" s="23" t="s">
        <v>446</v>
      </c>
      <c r="D13" s="23" t="str">
        <f>"0,7192"</f>
        <v>0,7192</v>
      </c>
      <c r="E13" s="23" t="s">
        <v>33</v>
      </c>
      <c r="F13" s="23" t="s">
        <v>60</v>
      </c>
      <c r="G13" s="24" t="s">
        <v>111</v>
      </c>
      <c r="H13" s="24" t="s">
        <v>94</v>
      </c>
      <c r="I13" s="32" t="s">
        <v>118</v>
      </c>
      <c r="J13" s="32"/>
      <c r="K13" s="24" t="s">
        <v>303</v>
      </c>
      <c r="L13" s="24" t="s">
        <v>294</v>
      </c>
      <c r="M13" s="24" t="s">
        <v>215</v>
      </c>
      <c r="N13" s="32"/>
      <c r="O13" s="23" t="str">
        <f>"350,0"</f>
        <v>350,0</v>
      </c>
      <c r="P13" s="24" t="str">
        <f>"251,7200"</f>
        <v>251,7200</v>
      </c>
      <c r="Q13" s="23" t="s">
        <v>62</v>
      </c>
    </row>
    <row r="14" spans="1:2" ht="18">
      <c r="A14" s="7" t="s">
        <v>16</v>
      </c>
      <c r="B14" s="7"/>
    </row>
    <row r="15" spans="1:16" ht="15">
      <c r="A15" s="69" t="s">
        <v>128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7" ht="12.75">
      <c r="A16" s="10" t="s">
        <v>129</v>
      </c>
      <c r="B16" s="10" t="s">
        <v>130</v>
      </c>
      <c r="C16" s="10" t="s">
        <v>131</v>
      </c>
      <c r="D16" s="10" t="str">
        <f>"0,6219"</f>
        <v>0,6219</v>
      </c>
      <c r="E16" s="10" t="s">
        <v>33</v>
      </c>
      <c r="F16" s="10" t="s">
        <v>132</v>
      </c>
      <c r="G16" s="11" t="s">
        <v>444</v>
      </c>
      <c r="H16" s="11" t="s">
        <v>443</v>
      </c>
      <c r="I16" s="11" t="s">
        <v>316</v>
      </c>
      <c r="J16" s="30"/>
      <c r="K16" s="11" t="s">
        <v>311</v>
      </c>
      <c r="L16" s="11" t="s">
        <v>215</v>
      </c>
      <c r="M16" s="30"/>
      <c r="N16" s="30"/>
      <c r="O16" s="10" t="str">
        <f>"425,0"</f>
        <v>425,0</v>
      </c>
      <c r="P16" s="11" t="str">
        <f>"550,2882"</f>
        <v>550,2882</v>
      </c>
      <c r="Q16" s="10" t="s">
        <v>37</v>
      </c>
    </row>
    <row r="18" spans="1:16" ht="15">
      <c r="A18" s="69" t="s">
        <v>93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7" ht="12.75">
      <c r="A19" s="19" t="s">
        <v>442</v>
      </c>
      <c r="B19" s="19" t="s">
        <v>441</v>
      </c>
      <c r="C19" s="19" t="s">
        <v>440</v>
      </c>
      <c r="D19" s="19" t="str">
        <f>"0,6045"</f>
        <v>0,6045</v>
      </c>
      <c r="E19" s="19" t="s">
        <v>33</v>
      </c>
      <c r="F19" s="19" t="s">
        <v>60</v>
      </c>
      <c r="G19" s="20" t="s">
        <v>111</v>
      </c>
      <c r="H19" s="20" t="s">
        <v>94</v>
      </c>
      <c r="I19" s="20" t="s">
        <v>95</v>
      </c>
      <c r="J19" s="31"/>
      <c r="K19" s="20" t="s">
        <v>436</v>
      </c>
      <c r="L19" s="20" t="s">
        <v>166</v>
      </c>
      <c r="M19" s="31" t="s">
        <v>431</v>
      </c>
      <c r="N19" s="31"/>
      <c r="O19" s="19" t="str">
        <f>"435,0"</f>
        <v>435,0</v>
      </c>
      <c r="P19" s="20" t="str">
        <f>"283,9941"</f>
        <v>283,9941</v>
      </c>
      <c r="Q19" s="19" t="s">
        <v>62</v>
      </c>
    </row>
    <row r="20" spans="1:17" ht="12.75">
      <c r="A20" s="23" t="s">
        <v>439</v>
      </c>
      <c r="B20" s="23" t="s">
        <v>438</v>
      </c>
      <c r="C20" s="23" t="s">
        <v>437</v>
      </c>
      <c r="D20" s="23" t="str">
        <f>"0,5939"</f>
        <v>0,5939</v>
      </c>
      <c r="E20" s="23" t="s">
        <v>33</v>
      </c>
      <c r="F20" s="23" t="s">
        <v>53</v>
      </c>
      <c r="G20" s="24" t="s">
        <v>176</v>
      </c>
      <c r="H20" s="24" t="s">
        <v>222</v>
      </c>
      <c r="I20" s="32" t="s">
        <v>303</v>
      </c>
      <c r="J20" s="32"/>
      <c r="K20" s="24" t="s">
        <v>436</v>
      </c>
      <c r="L20" s="24" t="s">
        <v>431</v>
      </c>
      <c r="M20" s="24" t="s">
        <v>204</v>
      </c>
      <c r="N20" s="32"/>
      <c r="O20" s="23" t="str">
        <f>"490,0"</f>
        <v>490,0</v>
      </c>
      <c r="P20" s="24" t="str">
        <f>"296,8312"</f>
        <v>296,8312</v>
      </c>
      <c r="Q20" s="23" t="s">
        <v>37</v>
      </c>
    </row>
    <row r="22" spans="1:16" ht="15">
      <c r="A22" s="69" t="s">
        <v>108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7" ht="12.75">
      <c r="A23" s="10" t="s">
        <v>435</v>
      </c>
      <c r="B23" s="10" t="s">
        <v>434</v>
      </c>
      <c r="C23" s="10" t="s">
        <v>433</v>
      </c>
      <c r="D23" s="10" t="str">
        <f>"0,5342"</f>
        <v>0,5342</v>
      </c>
      <c r="E23" s="10" t="s">
        <v>33</v>
      </c>
      <c r="F23" s="10" t="s">
        <v>255</v>
      </c>
      <c r="G23" s="11" t="s">
        <v>221</v>
      </c>
      <c r="H23" s="11" t="s">
        <v>411</v>
      </c>
      <c r="I23" s="11" t="s">
        <v>431</v>
      </c>
      <c r="J23" s="30"/>
      <c r="K23" s="11" t="s">
        <v>199</v>
      </c>
      <c r="L23" s="11" t="s">
        <v>402</v>
      </c>
      <c r="M23" s="11" t="s">
        <v>194</v>
      </c>
      <c r="N23" s="30"/>
      <c r="O23" s="10" t="str">
        <f>"650,0"</f>
        <v>650,0</v>
      </c>
      <c r="P23" s="11" t="str">
        <f>"347,2300"</f>
        <v>347,2300</v>
      </c>
      <c r="Q23" s="10" t="s">
        <v>37</v>
      </c>
    </row>
    <row r="25" ht="15">
      <c r="E25" s="6" t="s">
        <v>11</v>
      </c>
    </row>
    <row r="26" ht="15">
      <c r="E26" s="6" t="s">
        <v>12</v>
      </c>
    </row>
    <row r="27" ht="15">
      <c r="E27" s="6" t="s">
        <v>13</v>
      </c>
    </row>
    <row r="28" ht="15">
      <c r="E28" s="6" t="s">
        <v>14</v>
      </c>
    </row>
    <row r="29" ht="15">
      <c r="E29" s="6" t="s">
        <v>14</v>
      </c>
    </row>
    <row r="30" ht="15">
      <c r="E30" s="6" t="s">
        <v>15</v>
      </c>
    </row>
    <row r="31" ht="15">
      <c r="E31" s="6"/>
    </row>
    <row r="33" spans="1:2" ht="18">
      <c r="A33" s="7" t="s">
        <v>16</v>
      </c>
      <c r="B33" s="7"/>
    </row>
    <row r="34" spans="1:2" ht="15">
      <c r="A34" s="12" t="s">
        <v>38</v>
      </c>
      <c r="B34" s="12"/>
    </row>
    <row r="35" spans="1:2" ht="14.25">
      <c r="A35" s="14"/>
      <c r="B35" s="15" t="s">
        <v>430</v>
      </c>
    </row>
    <row r="36" spans="1:5" ht="15">
      <c r="A36" s="16" t="s">
        <v>40</v>
      </c>
      <c r="B36" s="16" t="s">
        <v>41</v>
      </c>
      <c r="C36" s="16" t="s">
        <v>42</v>
      </c>
      <c r="D36" s="16" t="s">
        <v>43</v>
      </c>
      <c r="E36" s="16" t="s">
        <v>99</v>
      </c>
    </row>
    <row r="37" spans="1:5" ht="12.75">
      <c r="A37" s="13" t="s">
        <v>429</v>
      </c>
      <c r="B37" s="4" t="s">
        <v>186</v>
      </c>
      <c r="C37" s="4" t="s">
        <v>96</v>
      </c>
      <c r="D37" s="4" t="s">
        <v>402</v>
      </c>
      <c r="E37" s="17" t="s">
        <v>428</v>
      </c>
    </row>
    <row r="40" spans="1:2" ht="15">
      <c r="A40" s="12" t="s">
        <v>69</v>
      </c>
      <c r="B40" s="12"/>
    </row>
    <row r="41" spans="1:2" ht="14.25">
      <c r="A41" s="14"/>
      <c r="B41" s="15" t="s">
        <v>133</v>
      </c>
    </row>
    <row r="42" spans="1:5" ht="15">
      <c r="A42" s="16" t="s">
        <v>40</v>
      </c>
      <c r="B42" s="16" t="s">
        <v>41</v>
      </c>
      <c r="C42" s="16" t="s">
        <v>42</v>
      </c>
      <c r="D42" s="16" t="s">
        <v>43</v>
      </c>
      <c r="E42" s="16" t="s">
        <v>99</v>
      </c>
    </row>
    <row r="43" spans="1:5" ht="12.75">
      <c r="A43" s="13" t="s">
        <v>427</v>
      </c>
      <c r="B43" s="4" t="s">
        <v>148</v>
      </c>
      <c r="C43" s="4" t="s">
        <v>80</v>
      </c>
      <c r="D43" s="4" t="s">
        <v>409</v>
      </c>
      <c r="E43" s="17" t="s">
        <v>426</v>
      </c>
    </row>
    <row r="44" spans="1:5" ht="12.75">
      <c r="A44" s="13" t="s">
        <v>425</v>
      </c>
      <c r="B44" s="4" t="s">
        <v>148</v>
      </c>
      <c r="C44" s="4" t="s">
        <v>94</v>
      </c>
      <c r="D44" s="4" t="s">
        <v>424</v>
      </c>
      <c r="E44" s="17" t="s">
        <v>423</v>
      </c>
    </row>
    <row r="46" spans="1:2" ht="14.25">
      <c r="A46" s="14"/>
      <c r="B46" s="15" t="s">
        <v>135</v>
      </c>
    </row>
    <row r="47" spans="1:5" ht="15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99</v>
      </c>
    </row>
    <row r="48" spans="1:5" ht="12.75">
      <c r="A48" s="13" t="s">
        <v>422</v>
      </c>
      <c r="B48" s="4" t="s">
        <v>136</v>
      </c>
      <c r="C48" s="4" t="s">
        <v>94</v>
      </c>
      <c r="D48" s="4" t="s">
        <v>421</v>
      </c>
      <c r="E48" s="17" t="s">
        <v>420</v>
      </c>
    </row>
    <row r="49" spans="1:5" ht="12.75">
      <c r="A49" s="13" t="s">
        <v>419</v>
      </c>
      <c r="B49" s="4" t="s">
        <v>136</v>
      </c>
      <c r="C49" s="4" t="s">
        <v>80</v>
      </c>
      <c r="D49" s="4" t="s">
        <v>259</v>
      </c>
      <c r="E49" s="17" t="s">
        <v>418</v>
      </c>
    </row>
    <row r="51" spans="1:2" ht="14.25">
      <c r="A51" s="14"/>
      <c r="B51" s="15" t="s">
        <v>39</v>
      </c>
    </row>
    <row r="52" spans="1:5" ht="15">
      <c r="A52" s="16" t="s">
        <v>40</v>
      </c>
      <c r="B52" s="16" t="s">
        <v>41</v>
      </c>
      <c r="C52" s="16" t="s">
        <v>42</v>
      </c>
      <c r="D52" s="16" t="s">
        <v>43</v>
      </c>
      <c r="E52" s="16" t="s">
        <v>99</v>
      </c>
    </row>
    <row r="53" spans="1:5" ht="12.75">
      <c r="A53" s="13" t="s">
        <v>417</v>
      </c>
      <c r="B53" s="4" t="s">
        <v>39</v>
      </c>
      <c r="C53" s="4" t="s">
        <v>115</v>
      </c>
      <c r="D53" s="4" t="s">
        <v>416</v>
      </c>
      <c r="E53" s="17" t="s">
        <v>415</v>
      </c>
    </row>
    <row r="54" spans="1:5" ht="12.75">
      <c r="A54" s="13" t="s">
        <v>414</v>
      </c>
      <c r="B54" s="4" t="s">
        <v>39</v>
      </c>
      <c r="C54" s="4" t="s">
        <v>332</v>
      </c>
      <c r="D54" s="4" t="s">
        <v>158</v>
      </c>
      <c r="E54" s="17" t="s">
        <v>413</v>
      </c>
    </row>
    <row r="56" spans="1:2" ht="14.25">
      <c r="A56" s="14"/>
      <c r="B56" s="15" t="s">
        <v>82</v>
      </c>
    </row>
    <row r="57" spans="1:5" ht="15">
      <c r="A57" s="16" t="s">
        <v>40</v>
      </c>
      <c r="B57" s="16" t="s">
        <v>41</v>
      </c>
      <c r="C57" s="16" t="s">
        <v>42</v>
      </c>
      <c r="D57" s="16" t="s">
        <v>43</v>
      </c>
      <c r="E57" s="16" t="s">
        <v>99</v>
      </c>
    </row>
    <row r="58" spans="1:5" ht="12.75">
      <c r="A58" s="13" t="s">
        <v>137</v>
      </c>
      <c r="B58" s="4" t="s">
        <v>138</v>
      </c>
      <c r="C58" s="4" t="s">
        <v>112</v>
      </c>
      <c r="D58" s="4" t="s">
        <v>409</v>
      </c>
      <c r="E58" s="17" t="s">
        <v>412</v>
      </c>
    </row>
  </sheetData>
  <sheetProtection/>
  <mergeCells count="18">
    <mergeCell ref="Q3:Q4"/>
    <mergeCell ref="A5:P5"/>
    <mergeCell ref="A8:P8"/>
    <mergeCell ref="A1:I2"/>
    <mergeCell ref="A3:A4"/>
    <mergeCell ref="B3:B4"/>
    <mergeCell ref="C3:C4"/>
    <mergeCell ref="D3:D4"/>
    <mergeCell ref="E3:E4"/>
    <mergeCell ref="F3:F4"/>
    <mergeCell ref="G3:J3"/>
    <mergeCell ref="A11:P11"/>
    <mergeCell ref="A15:P15"/>
    <mergeCell ref="A18:P18"/>
    <mergeCell ref="A22:P22"/>
    <mergeCell ref="K3:N3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:M2"/>
    </sheetView>
  </sheetViews>
  <sheetFormatPr defaultColWidth="8.75390625" defaultRowHeight="12.75"/>
  <cols>
    <col min="1" max="1" width="31.75390625" style="4" bestFit="1" customWidth="1"/>
    <col min="2" max="2" width="42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41.00390625" style="4" bestFit="1" customWidth="1"/>
    <col min="7" max="8" width="5.75390625" style="3" bestFit="1" customWidth="1"/>
    <col min="9" max="9" width="7.00390625" style="3" bestFit="1" customWidth="1"/>
    <col min="10" max="10" width="4.875" style="3" bestFit="1" customWidth="1"/>
    <col min="11" max="13" width="7.00390625" style="3" bestFit="1" customWidth="1"/>
    <col min="14" max="14" width="4.875" style="3" bestFit="1" customWidth="1"/>
    <col min="15" max="15" width="8.125" style="4" bestFit="1" customWidth="1"/>
    <col min="16" max="16" width="10.875" style="3" bestFit="1" customWidth="1"/>
    <col min="17" max="17" width="17.75390625" style="4" bestFit="1" customWidth="1"/>
    <col min="18" max="16384" width="8.75390625" style="3" customWidth="1"/>
  </cols>
  <sheetData>
    <row r="1" spans="1:9" s="2" customFormat="1" ht="28.5" customHeight="1">
      <c r="A1" s="73" t="s">
        <v>510</v>
      </c>
      <c r="B1" s="74"/>
      <c r="C1" s="74"/>
      <c r="D1" s="74"/>
      <c r="E1" s="74"/>
      <c r="F1" s="74"/>
      <c r="G1" s="74"/>
      <c r="H1" s="74"/>
      <c r="I1" s="75"/>
    </row>
    <row r="2" spans="1:9" s="2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8"/>
    </row>
    <row r="3" spans="1:17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511</v>
      </c>
      <c r="H3" s="71"/>
      <c r="I3" s="71"/>
      <c r="J3" s="71"/>
      <c r="K3" s="71" t="s">
        <v>459</v>
      </c>
      <c r="L3" s="71"/>
      <c r="M3" s="71"/>
      <c r="N3" s="71"/>
      <c r="O3" s="71" t="s">
        <v>2</v>
      </c>
      <c r="P3" s="71" t="s">
        <v>4</v>
      </c>
      <c r="Q3" s="82" t="s">
        <v>3</v>
      </c>
    </row>
    <row r="4" spans="1:17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29">
        <v>1</v>
      </c>
      <c r="L4" s="29">
        <v>2</v>
      </c>
      <c r="M4" s="29">
        <v>3</v>
      </c>
      <c r="N4" s="29" t="s">
        <v>6</v>
      </c>
      <c r="O4" s="72"/>
      <c r="P4" s="72"/>
      <c r="Q4" s="83"/>
    </row>
    <row r="5" spans="1:16" ht="15">
      <c r="A5" s="85" t="s">
        <v>93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7" ht="12.75">
      <c r="A6" s="10" t="s">
        <v>513</v>
      </c>
      <c r="B6" s="10" t="s">
        <v>514</v>
      </c>
      <c r="C6" s="10" t="s">
        <v>515</v>
      </c>
      <c r="D6" s="10" t="s">
        <v>516</v>
      </c>
      <c r="E6" s="10" t="s">
        <v>33</v>
      </c>
      <c r="F6" s="10" t="s">
        <v>34</v>
      </c>
      <c r="G6" s="11" t="s">
        <v>94</v>
      </c>
      <c r="H6" s="11" t="s">
        <v>95</v>
      </c>
      <c r="I6" s="30" t="s">
        <v>517</v>
      </c>
      <c r="J6" s="30"/>
      <c r="K6" s="30" t="s">
        <v>96</v>
      </c>
      <c r="L6" s="11" t="s">
        <v>97</v>
      </c>
      <c r="M6" s="30" t="s">
        <v>98</v>
      </c>
      <c r="N6" s="30"/>
      <c r="O6" s="10" t="s">
        <v>518</v>
      </c>
      <c r="P6" s="11" t="s">
        <v>519</v>
      </c>
      <c r="Q6" s="10" t="s">
        <v>37</v>
      </c>
    </row>
    <row r="8" spans="1:16" ht="15">
      <c r="A8" s="87" t="s">
        <v>375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7" ht="15">
      <c r="A9" s="34" t="s">
        <v>454</v>
      </c>
      <c r="B9" s="34" t="s">
        <v>453</v>
      </c>
      <c r="C9" s="34" t="s">
        <v>452</v>
      </c>
      <c r="D9" s="34" t="str">
        <f>"0,9690"</f>
        <v>0,9690</v>
      </c>
      <c r="E9" s="34" t="s">
        <v>12</v>
      </c>
      <c r="F9" s="34" t="s">
        <v>60</v>
      </c>
      <c r="G9" s="34" t="s">
        <v>107</v>
      </c>
      <c r="H9" s="34" t="s">
        <v>54</v>
      </c>
      <c r="I9" s="34" t="s">
        <v>127</v>
      </c>
      <c r="J9" s="43"/>
      <c r="K9" s="34" t="s">
        <v>303</v>
      </c>
      <c r="L9" s="34" t="s">
        <v>185</v>
      </c>
      <c r="M9" s="34" t="s">
        <v>294</v>
      </c>
      <c r="N9" s="43"/>
      <c r="O9" s="34" t="str">
        <f>"290,0"</f>
        <v>290,0</v>
      </c>
      <c r="P9" s="34" t="str">
        <f>"281,0100"</f>
        <v>281,0100</v>
      </c>
      <c r="Q9" s="10" t="s">
        <v>62</v>
      </c>
    </row>
    <row r="10" spans="1:16" ht="15">
      <c r="A10" s="6"/>
      <c r="B10" s="6"/>
      <c r="C10" s="6"/>
      <c r="D10" s="6"/>
      <c r="E10" s="6" t="s">
        <v>13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87" t="s">
        <v>125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7" ht="15">
      <c r="A12" s="35" t="s">
        <v>451</v>
      </c>
      <c r="B12" s="35" t="s">
        <v>450</v>
      </c>
      <c r="C12" s="35" t="s">
        <v>295</v>
      </c>
      <c r="D12" s="35" t="str">
        <f>"0,6680"</f>
        <v>0,6680</v>
      </c>
      <c r="E12" s="35" t="s">
        <v>14</v>
      </c>
      <c r="F12" s="35" t="s">
        <v>53</v>
      </c>
      <c r="G12" s="35" t="s">
        <v>80</v>
      </c>
      <c r="H12" s="35" t="s">
        <v>348</v>
      </c>
      <c r="I12" s="41" t="s">
        <v>113</v>
      </c>
      <c r="J12" s="41"/>
      <c r="K12" s="35" t="s">
        <v>215</v>
      </c>
      <c r="L12" s="35" t="s">
        <v>436</v>
      </c>
      <c r="M12" s="35" t="s">
        <v>166</v>
      </c>
      <c r="N12" s="41"/>
      <c r="O12" s="35" t="str">
        <f>"425,0"</f>
        <v>425,0</v>
      </c>
      <c r="P12" s="35" t="str">
        <f>"306,6120"</f>
        <v>306,6120</v>
      </c>
      <c r="Q12" s="19" t="s">
        <v>449</v>
      </c>
    </row>
    <row r="13" spans="1:17" ht="15">
      <c r="A13" s="36" t="s">
        <v>448</v>
      </c>
      <c r="B13" s="36" t="s">
        <v>447</v>
      </c>
      <c r="C13" s="36" t="s">
        <v>446</v>
      </c>
      <c r="D13" s="36" t="str">
        <f>"0,7192"</f>
        <v>0,7192</v>
      </c>
      <c r="E13" s="36" t="s">
        <v>15</v>
      </c>
      <c r="F13" s="36" t="s">
        <v>60</v>
      </c>
      <c r="G13" s="36" t="s">
        <v>111</v>
      </c>
      <c r="H13" s="36" t="s">
        <v>94</v>
      </c>
      <c r="I13" s="42" t="s">
        <v>118</v>
      </c>
      <c r="J13" s="42"/>
      <c r="K13" s="36" t="s">
        <v>303</v>
      </c>
      <c r="L13" s="36" t="s">
        <v>294</v>
      </c>
      <c r="M13" s="36" t="s">
        <v>215</v>
      </c>
      <c r="N13" s="42"/>
      <c r="O13" s="36" t="str">
        <f>"350,0"</f>
        <v>350,0</v>
      </c>
      <c r="P13" s="36" t="str">
        <f>"251,7200"</f>
        <v>251,7200</v>
      </c>
      <c r="Q13" s="23" t="s">
        <v>62</v>
      </c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>
      <c r="A15" s="69" t="s">
        <v>128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7" ht="18">
      <c r="A16" s="37" t="s">
        <v>16</v>
      </c>
      <c r="B16" s="37" t="s">
        <v>130</v>
      </c>
      <c r="C16" s="10" t="s">
        <v>131</v>
      </c>
      <c r="D16" s="10" t="str">
        <f>"0,6219"</f>
        <v>0,6219</v>
      </c>
      <c r="E16" s="10" t="s">
        <v>33</v>
      </c>
      <c r="F16" s="10" t="s">
        <v>132</v>
      </c>
      <c r="G16" s="11" t="s">
        <v>444</v>
      </c>
      <c r="H16" s="11" t="s">
        <v>443</v>
      </c>
      <c r="I16" s="11" t="s">
        <v>316</v>
      </c>
      <c r="J16" s="30"/>
      <c r="K16" s="11" t="s">
        <v>311</v>
      </c>
      <c r="L16" s="11" t="s">
        <v>215</v>
      </c>
      <c r="M16" s="30"/>
      <c r="N16" s="30"/>
      <c r="O16" s="10" t="str">
        <f>"425,0"</f>
        <v>425,0</v>
      </c>
      <c r="P16" s="11" t="str">
        <f>"550,2882"</f>
        <v>550,2882</v>
      </c>
      <c r="Q16" s="10" t="s">
        <v>37</v>
      </c>
    </row>
    <row r="17" spans="1:2" ht="15">
      <c r="A17" s="12" t="s">
        <v>69</v>
      </c>
      <c r="B17" s="12"/>
    </row>
    <row r="18" spans="1:16" ht="14.25">
      <c r="A18" s="89" t="s">
        <v>93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7" ht="15">
      <c r="A19" s="16" t="s">
        <v>40</v>
      </c>
      <c r="B19" s="16" t="s">
        <v>41</v>
      </c>
      <c r="C19" s="16" t="s">
        <v>42</v>
      </c>
      <c r="D19" s="16" t="s">
        <v>43</v>
      </c>
      <c r="E19" s="16" t="s">
        <v>99</v>
      </c>
      <c r="F19" s="19" t="s">
        <v>60</v>
      </c>
      <c r="G19" s="20" t="s">
        <v>111</v>
      </c>
      <c r="H19" s="20" t="s">
        <v>94</v>
      </c>
      <c r="I19" s="20" t="s">
        <v>95</v>
      </c>
      <c r="J19" s="31"/>
      <c r="K19" s="20" t="s">
        <v>436</v>
      </c>
      <c r="L19" s="20" t="s">
        <v>166</v>
      </c>
      <c r="M19" s="31" t="s">
        <v>431</v>
      </c>
      <c r="N19" s="31"/>
      <c r="O19" s="19" t="str">
        <f>"435,0"</f>
        <v>435,0</v>
      </c>
      <c r="P19" s="20" t="str">
        <f>"283,9941"</f>
        <v>283,9941</v>
      </c>
      <c r="Q19" s="19" t="s">
        <v>62</v>
      </c>
    </row>
    <row r="20" spans="1:17" ht="12.75">
      <c r="A20" s="48" t="s">
        <v>512</v>
      </c>
      <c r="B20" s="23" t="s">
        <v>39</v>
      </c>
      <c r="C20" s="23" t="s">
        <v>94</v>
      </c>
      <c r="D20" s="23" t="s">
        <v>100</v>
      </c>
      <c r="E20" s="49" t="s">
        <v>520</v>
      </c>
      <c r="F20" s="23" t="s">
        <v>53</v>
      </c>
      <c r="G20" s="24" t="s">
        <v>176</v>
      </c>
      <c r="H20" s="24" t="s">
        <v>222</v>
      </c>
      <c r="I20" s="32" t="s">
        <v>303</v>
      </c>
      <c r="J20" s="32"/>
      <c r="K20" s="24" t="s">
        <v>436</v>
      </c>
      <c r="L20" s="24" t="s">
        <v>431</v>
      </c>
      <c r="M20" s="24" t="s">
        <v>204</v>
      </c>
      <c r="N20" s="32"/>
      <c r="O20" s="23" t="str">
        <f>"490,0"</f>
        <v>490,0</v>
      </c>
      <c r="P20" s="24" t="str">
        <f>"296,8312"</f>
        <v>296,8312</v>
      </c>
      <c r="Q20" s="23" t="s">
        <v>37</v>
      </c>
    </row>
    <row r="22" spans="1:16" ht="15">
      <c r="A22" s="69" t="s">
        <v>108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7" ht="12.75">
      <c r="A23" s="10" t="s">
        <v>435</v>
      </c>
      <c r="B23" s="10" t="s">
        <v>434</v>
      </c>
      <c r="C23" s="10" t="s">
        <v>433</v>
      </c>
      <c r="D23" s="10" t="str">
        <f>"0,5342"</f>
        <v>0,5342</v>
      </c>
      <c r="E23" s="10" t="s">
        <v>33</v>
      </c>
      <c r="F23" s="10" t="s">
        <v>255</v>
      </c>
      <c r="G23" s="11" t="s">
        <v>221</v>
      </c>
      <c r="H23" s="11" t="s">
        <v>411</v>
      </c>
      <c r="I23" s="11" t="s">
        <v>431</v>
      </c>
      <c r="J23" s="30"/>
      <c r="K23" s="11" t="s">
        <v>199</v>
      </c>
      <c r="L23" s="11" t="s">
        <v>402</v>
      </c>
      <c r="M23" s="11" t="s">
        <v>194</v>
      </c>
      <c r="N23" s="30"/>
      <c r="O23" s="10" t="str">
        <f>"650,0"</f>
        <v>650,0</v>
      </c>
      <c r="P23" s="11" t="str">
        <f>"347,2300"</f>
        <v>347,2300</v>
      </c>
      <c r="Q23" s="10" t="s">
        <v>37</v>
      </c>
    </row>
    <row r="25" ht="15">
      <c r="E25" s="6" t="s">
        <v>11</v>
      </c>
    </row>
    <row r="26" ht="15">
      <c r="E26" s="6" t="s">
        <v>12</v>
      </c>
    </row>
    <row r="27" ht="15">
      <c r="E27" s="6" t="s">
        <v>13</v>
      </c>
    </row>
    <row r="28" ht="15">
      <c r="E28" s="6" t="s">
        <v>14</v>
      </c>
    </row>
    <row r="29" ht="15">
      <c r="E29" s="6" t="s">
        <v>14</v>
      </c>
    </row>
    <row r="30" ht="15">
      <c r="E30" s="6" t="s">
        <v>15</v>
      </c>
    </row>
    <row r="31" ht="15">
      <c r="E31" s="6"/>
    </row>
    <row r="33" spans="1:2" ht="18">
      <c r="A33" s="7" t="s">
        <v>16</v>
      </c>
      <c r="B33" s="7"/>
    </row>
    <row r="34" spans="1:2" ht="15">
      <c r="A34" s="12" t="s">
        <v>38</v>
      </c>
      <c r="B34" s="12"/>
    </row>
    <row r="35" spans="1:2" ht="14.25">
      <c r="A35" s="14"/>
      <c r="B35" s="15" t="s">
        <v>430</v>
      </c>
    </row>
    <row r="36" spans="1:5" ht="15">
      <c r="A36" s="16" t="s">
        <v>40</v>
      </c>
      <c r="B36" s="16" t="s">
        <v>41</v>
      </c>
      <c r="C36" s="16" t="s">
        <v>42</v>
      </c>
      <c r="D36" s="16" t="s">
        <v>43</v>
      </c>
      <c r="E36" s="16" t="s">
        <v>99</v>
      </c>
    </row>
    <row r="37" spans="1:5" ht="12.75">
      <c r="A37" s="13" t="s">
        <v>429</v>
      </c>
      <c r="B37" s="4" t="s">
        <v>186</v>
      </c>
      <c r="C37" s="4" t="s">
        <v>96</v>
      </c>
      <c r="D37" s="4" t="s">
        <v>402</v>
      </c>
      <c r="E37" s="17" t="s">
        <v>428</v>
      </c>
    </row>
    <row r="40" spans="1:2" ht="15">
      <c r="A40" s="12" t="s">
        <v>69</v>
      </c>
      <c r="B40" s="12"/>
    </row>
    <row r="41" spans="1:2" ht="14.25">
      <c r="A41" s="14"/>
      <c r="B41" s="15" t="s">
        <v>133</v>
      </c>
    </row>
    <row r="42" spans="1:5" ht="15">
      <c r="A42" s="16" t="s">
        <v>40</v>
      </c>
      <c r="B42" s="16" t="s">
        <v>41</v>
      </c>
      <c r="C42" s="16" t="s">
        <v>42</v>
      </c>
      <c r="D42" s="16" t="s">
        <v>43</v>
      </c>
      <c r="E42" s="16" t="s">
        <v>99</v>
      </c>
    </row>
    <row r="43" spans="1:5" ht="12.75">
      <c r="A43" s="13" t="s">
        <v>427</v>
      </c>
      <c r="B43" s="4" t="s">
        <v>148</v>
      </c>
      <c r="C43" s="4" t="s">
        <v>80</v>
      </c>
      <c r="D43" s="4" t="s">
        <v>409</v>
      </c>
      <c r="E43" s="17" t="s">
        <v>426</v>
      </c>
    </row>
    <row r="44" spans="1:5" ht="12.75">
      <c r="A44" s="13" t="s">
        <v>425</v>
      </c>
      <c r="B44" s="4" t="s">
        <v>148</v>
      </c>
      <c r="C44" s="4" t="s">
        <v>94</v>
      </c>
      <c r="D44" s="4" t="s">
        <v>424</v>
      </c>
      <c r="E44" s="17" t="s">
        <v>423</v>
      </c>
    </row>
    <row r="46" spans="1:2" ht="14.25">
      <c r="A46" s="14"/>
      <c r="B46" s="15" t="s">
        <v>135</v>
      </c>
    </row>
    <row r="47" spans="1:5" ht="15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99</v>
      </c>
    </row>
    <row r="48" spans="1:5" ht="12.75">
      <c r="A48" s="13" t="s">
        <v>422</v>
      </c>
      <c r="B48" s="4" t="s">
        <v>136</v>
      </c>
      <c r="C48" s="4" t="s">
        <v>94</v>
      </c>
      <c r="D48" s="4" t="s">
        <v>421</v>
      </c>
      <c r="E48" s="17" t="s">
        <v>420</v>
      </c>
    </row>
    <row r="49" spans="1:5" ht="12.75">
      <c r="A49" s="13" t="s">
        <v>419</v>
      </c>
      <c r="B49" s="4" t="s">
        <v>136</v>
      </c>
      <c r="C49" s="4" t="s">
        <v>80</v>
      </c>
      <c r="D49" s="4" t="s">
        <v>259</v>
      </c>
      <c r="E49" s="17" t="s">
        <v>418</v>
      </c>
    </row>
    <row r="51" spans="1:2" ht="14.25">
      <c r="A51" s="14"/>
      <c r="B51" s="15" t="s">
        <v>39</v>
      </c>
    </row>
    <row r="52" spans="1:5" ht="15">
      <c r="A52" s="16" t="s">
        <v>40</v>
      </c>
      <c r="B52" s="16" t="s">
        <v>41</v>
      </c>
      <c r="C52" s="16" t="s">
        <v>42</v>
      </c>
      <c r="D52" s="16" t="s">
        <v>43</v>
      </c>
      <c r="E52" s="16" t="s">
        <v>99</v>
      </c>
    </row>
    <row r="53" spans="1:5" ht="12.75">
      <c r="A53" s="13" t="s">
        <v>417</v>
      </c>
      <c r="B53" s="4" t="s">
        <v>39</v>
      </c>
      <c r="C53" s="4" t="s">
        <v>115</v>
      </c>
      <c r="D53" s="4" t="s">
        <v>416</v>
      </c>
      <c r="E53" s="17" t="s">
        <v>415</v>
      </c>
    </row>
    <row r="54" spans="1:5" ht="12.75">
      <c r="A54" s="13" t="s">
        <v>414</v>
      </c>
      <c r="B54" s="4" t="s">
        <v>39</v>
      </c>
      <c r="C54" s="4" t="s">
        <v>332</v>
      </c>
      <c r="D54" s="4" t="s">
        <v>158</v>
      </c>
      <c r="E54" s="17" t="s">
        <v>413</v>
      </c>
    </row>
    <row r="56" spans="1:2" ht="14.25">
      <c r="A56" s="14"/>
      <c r="B56" s="15" t="s">
        <v>82</v>
      </c>
    </row>
    <row r="57" spans="1:5" ht="15">
      <c r="A57" s="16" t="s">
        <v>40</v>
      </c>
      <c r="B57" s="16" t="s">
        <v>41</v>
      </c>
      <c r="C57" s="16" t="s">
        <v>42</v>
      </c>
      <c r="D57" s="16" t="s">
        <v>43</v>
      </c>
      <c r="E57" s="16" t="s">
        <v>99</v>
      </c>
    </row>
    <row r="58" spans="1:5" ht="12.75">
      <c r="A58" s="13" t="s">
        <v>137</v>
      </c>
      <c r="B58" s="4" t="s">
        <v>138</v>
      </c>
      <c r="C58" s="4" t="s">
        <v>112</v>
      </c>
      <c r="D58" s="4" t="s">
        <v>409</v>
      </c>
      <c r="E58" s="17" t="s">
        <v>412</v>
      </c>
    </row>
  </sheetData>
  <sheetProtection/>
  <mergeCells count="18">
    <mergeCell ref="Q3:Q4"/>
    <mergeCell ref="A5:P5"/>
    <mergeCell ref="A8:P8"/>
    <mergeCell ref="A1:I2"/>
    <mergeCell ref="A3:A4"/>
    <mergeCell ref="B3:B4"/>
    <mergeCell ref="C3:C4"/>
    <mergeCell ref="D3:D4"/>
    <mergeCell ref="E3:E4"/>
    <mergeCell ref="F3:F4"/>
    <mergeCell ref="G3:J3"/>
    <mergeCell ref="A11:P11"/>
    <mergeCell ref="A15:P15"/>
    <mergeCell ref="A18:P18"/>
    <mergeCell ref="A22:P22"/>
    <mergeCell ref="K3:N3"/>
    <mergeCell ref="O3:O4"/>
    <mergeCell ref="P3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2"/>
    </sheetView>
  </sheetViews>
  <sheetFormatPr defaultColWidth="8.75390625" defaultRowHeight="12.75"/>
  <cols>
    <col min="1" max="1" width="26.00390625" style="4" bestFit="1" customWidth="1"/>
    <col min="2" max="2" width="41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43.25390625" style="4" bestFit="1" customWidth="1"/>
    <col min="7" max="9" width="7.00390625" style="3" bestFit="1" customWidth="1"/>
    <col min="10" max="10" width="4.875" style="3" bestFit="1" customWidth="1"/>
    <col min="11" max="11" width="7.875" style="4" bestFit="1" customWidth="1"/>
    <col min="12" max="12" width="10.875" style="3" bestFit="1" customWidth="1"/>
    <col min="13" max="13" width="17.75390625" style="4" bestFit="1" customWidth="1"/>
    <col min="14" max="16384" width="8.75390625" style="3" customWidth="1"/>
  </cols>
  <sheetData>
    <row r="1" spans="1:6" s="2" customFormat="1" ht="28.5" customHeight="1">
      <c r="A1" s="73" t="s">
        <v>499</v>
      </c>
      <c r="B1" s="74"/>
      <c r="C1" s="74"/>
      <c r="D1" s="74"/>
      <c r="E1" s="74"/>
      <c r="F1" s="74"/>
    </row>
    <row r="2" spans="1:6" s="2" customFormat="1" ht="61.5" customHeight="1" thickBot="1">
      <c r="A2" s="76"/>
      <c r="B2" s="77"/>
      <c r="C2" s="77"/>
      <c r="D2" s="77"/>
      <c r="E2" s="77"/>
      <c r="F2" s="77"/>
    </row>
    <row r="3" spans="1:13" s="1" customFormat="1" ht="12.75" customHeight="1">
      <c r="A3" s="79" t="s">
        <v>0</v>
      </c>
      <c r="B3" s="81" t="s">
        <v>7</v>
      </c>
      <c r="C3" s="81" t="s">
        <v>8</v>
      </c>
      <c r="D3" s="71" t="s">
        <v>92</v>
      </c>
      <c r="E3" s="71" t="s">
        <v>5</v>
      </c>
      <c r="F3" s="71" t="s">
        <v>9</v>
      </c>
      <c r="G3" s="71" t="s">
        <v>459</v>
      </c>
      <c r="H3" s="71"/>
      <c r="I3" s="71"/>
      <c r="J3" s="71"/>
      <c r="K3" s="71" t="s">
        <v>101</v>
      </c>
      <c r="L3" s="71" t="s">
        <v>4</v>
      </c>
      <c r="M3" s="82" t="s">
        <v>3</v>
      </c>
    </row>
    <row r="4" spans="1:13" s="1" customFormat="1" ht="21" customHeight="1" thickBot="1">
      <c r="A4" s="80"/>
      <c r="B4" s="72"/>
      <c r="C4" s="72"/>
      <c r="D4" s="72"/>
      <c r="E4" s="72"/>
      <c r="F4" s="72"/>
      <c r="G4" s="29">
        <v>1</v>
      </c>
      <c r="H4" s="29">
        <v>2</v>
      </c>
      <c r="I4" s="29">
        <v>3</v>
      </c>
      <c r="J4" s="29" t="s">
        <v>6</v>
      </c>
      <c r="K4" s="72"/>
      <c r="L4" s="72"/>
      <c r="M4" s="83"/>
    </row>
    <row r="5" spans="1:12" ht="15">
      <c r="A5" s="85" t="s">
        <v>102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3" ht="12.75">
      <c r="A6" s="10" t="s">
        <v>103</v>
      </c>
      <c r="B6" s="10" t="s">
        <v>104</v>
      </c>
      <c r="C6" s="10" t="s">
        <v>105</v>
      </c>
      <c r="D6" s="10" t="s">
        <v>500</v>
      </c>
      <c r="E6" s="10" t="s">
        <v>33</v>
      </c>
      <c r="F6" s="10" t="s">
        <v>106</v>
      </c>
      <c r="G6" s="30" t="s">
        <v>107</v>
      </c>
      <c r="H6" s="11" t="s">
        <v>501</v>
      </c>
      <c r="I6" s="30" t="s">
        <v>80</v>
      </c>
      <c r="J6" s="30"/>
      <c r="K6" s="10" t="s">
        <v>502</v>
      </c>
      <c r="L6" s="11" t="s">
        <v>503</v>
      </c>
      <c r="M6" s="10" t="s">
        <v>37</v>
      </c>
    </row>
    <row r="8" spans="1:12" ht="15">
      <c r="A8" s="69" t="s">
        <v>108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2.75">
      <c r="A9" s="10" t="s">
        <v>109</v>
      </c>
      <c r="B9" s="10" t="s">
        <v>504</v>
      </c>
      <c r="C9" s="10" t="s">
        <v>110</v>
      </c>
      <c r="D9" s="10" t="s">
        <v>505</v>
      </c>
      <c r="E9" s="10" t="s">
        <v>33</v>
      </c>
      <c r="F9" s="10" t="s">
        <v>53</v>
      </c>
      <c r="G9" s="11" t="s">
        <v>111</v>
      </c>
      <c r="H9" s="11" t="s">
        <v>112</v>
      </c>
      <c r="I9" s="30" t="s">
        <v>113</v>
      </c>
      <c r="J9" s="30"/>
      <c r="K9" s="10" t="s">
        <v>506</v>
      </c>
      <c r="L9" s="11" t="s">
        <v>507</v>
      </c>
      <c r="M9" s="10" t="s">
        <v>37</v>
      </c>
    </row>
    <row r="11" spans="1:12" ht="15">
      <c r="A11" s="87" t="s">
        <v>125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3" ht="15">
      <c r="A12" s="35" t="s">
        <v>451</v>
      </c>
      <c r="B12" s="35" t="s">
        <v>450</v>
      </c>
      <c r="C12" s="35" t="s">
        <v>295</v>
      </c>
      <c r="D12" s="35" t="str">
        <f>"0,6680"</f>
        <v>0,6680</v>
      </c>
      <c r="E12" s="35" t="s">
        <v>12</v>
      </c>
      <c r="F12" s="35" t="s">
        <v>53</v>
      </c>
      <c r="G12" s="35" t="s">
        <v>215</v>
      </c>
      <c r="H12" s="35" t="s">
        <v>436</v>
      </c>
      <c r="I12" s="35" t="s">
        <v>166</v>
      </c>
      <c r="J12" s="41"/>
      <c r="K12" s="35" t="str">
        <f>"425,0"</f>
        <v>425,0</v>
      </c>
      <c r="L12" s="35" t="str">
        <f>"306,6120"</f>
        <v>306,6120</v>
      </c>
      <c r="M12" s="19" t="s">
        <v>449</v>
      </c>
    </row>
    <row r="13" spans="1:13" ht="15">
      <c r="A13" s="36" t="s">
        <v>448</v>
      </c>
      <c r="B13" s="36" t="s">
        <v>447</v>
      </c>
      <c r="C13" s="36" t="s">
        <v>446</v>
      </c>
      <c r="D13" s="36" t="str">
        <f>"0,7192"</f>
        <v>0,7192</v>
      </c>
      <c r="E13" s="36" t="s">
        <v>13</v>
      </c>
      <c r="F13" s="36" t="s">
        <v>60</v>
      </c>
      <c r="G13" s="36" t="s">
        <v>303</v>
      </c>
      <c r="H13" s="36" t="s">
        <v>294</v>
      </c>
      <c r="I13" s="36" t="s">
        <v>215</v>
      </c>
      <c r="J13" s="42"/>
      <c r="K13" s="36" t="str">
        <f>"350,0"</f>
        <v>350,0</v>
      </c>
      <c r="L13" s="36" t="str">
        <f>"251,7200"</f>
        <v>251,7200</v>
      </c>
      <c r="M13" s="23" t="s">
        <v>62</v>
      </c>
    </row>
    <row r="14" spans="1:12" ht="15">
      <c r="A14" s="6"/>
      <c r="B14" s="6"/>
      <c r="C14" s="6"/>
      <c r="D14" s="6"/>
      <c r="E14" s="6" t="s">
        <v>14</v>
      </c>
      <c r="F14" s="6"/>
      <c r="G14" s="6"/>
      <c r="H14" s="6"/>
      <c r="I14" s="6"/>
      <c r="J14" s="6"/>
      <c r="K14" s="6"/>
      <c r="L14" s="6"/>
    </row>
    <row r="15" spans="1:12" ht="15">
      <c r="A15" s="87" t="s">
        <v>128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3" ht="15">
      <c r="A16" s="34" t="s">
        <v>129</v>
      </c>
      <c r="B16" s="34" t="s">
        <v>130</v>
      </c>
      <c r="C16" s="34" t="s">
        <v>131</v>
      </c>
      <c r="D16" s="34" t="str">
        <f>"0,6219"</f>
        <v>0,6219</v>
      </c>
      <c r="E16" s="34" t="s">
        <v>15</v>
      </c>
      <c r="F16" s="34" t="s">
        <v>132</v>
      </c>
      <c r="G16" s="34" t="s">
        <v>311</v>
      </c>
      <c r="H16" s="34" t="s">
        <v>215</v>
      </c>
      <c r="I16" s="43"/>
      <c r="J16" s="43"/>
      <c r="K16" s="34" t="str">
        <f>"425,0"</f>
        <v>425,0</v>
      </c>
      <c r="L16" s="34" t="str">
        <f>"550,2882"</f>
        <v>550,2882</v>
      </c>
      <c r="M16" s="10" t="s">
        <v>37</v>
      </c>
    </row>
    <row r="17" spans="1:12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69" t="s">
        <v>93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3" ht="18">
      <c r="A19" s="44" t="s">
        <v>16</v>
      </c>
      <c r="B19" s="44" t="s">
        <v>441</v>
      </c>
      <c r="C19" s="19" t="s">
        <v>440</v>
      </c>
      <c r="D19" s="19" t="str">
        <f>"0,6045"</f>
        <v>0,6045</v>
      </c>
      <c r="E19" s="19" t="s">
        <v>33</v>
      </c>
      <c r="F19" s="19" t="s">
        <v>60</v>
      </c>
      <c r="G19" s="20" t="s">
        <v>436</v>
      </c>
      <c r="H19" s="20" t="s">
        <v>166</v>
      </c>
      <c r="I19" s="31" t="s">
        <v>431</v>
      </c>
      <c r="J19" s="31"/>
      <c r="K19" s="19" t="str">
        <f>"435,0"</f>
        <v>435,0</v>
      </c>
      <c r="L19" s="20" t="str">
        <f>"283,9941"</f>
        <v>283,9941</v>
      </c>
      <c r="M19" s="19" t="s">
        <v>62</v>
      </c>
    </row>
    <row r="20" spans="1:13" ht="15">
      <c r="A20" s="45" t="s">
        <v>69</v>
      </c>
      <c r="B20" s="45" t="s">
        <v>438</v>
      </c>
      <c r="C20" s="23" t="s">
        <v>437</v>
      </c>
      <c r="D20" s="23" t="str">
        <f>"0,5939"</f>
        <v>0,5939</v>
      </c>
      <c r="E20" s="23" t="s">
        <v>33</v>
      </c>
      <c r="F20" s="23" t="s">
        <v>53</v>
      </c>
      <c r="G20" s="24" t="s">
        <v>436</v>
      </c>
      <c r="H20" s="24" t="s">
        <v>431</v>
      </c>
      <c r="I20" s="24" t="s">
        <v>204</v>
      </c>
      <c r="J20" s="32"/>
      <c r="K20" s="23" t="str">
        <f>"490,0"</f>
        <v>490,0</v>
      </c>
      <c r="L20" s="24" t="str">
        <f>"296,8312"</f>
        <v>296,8312</v>
      </c>
      <c r="M20" s="23" t="s">
        <v>37</v>
      </c>
    </row>
    <row r="21" spans="1:2" ht="14.25">
      <c r="A21" s="14"/>
      <c r="B21" s="15" t="s">
        <v>39</v>
      </c>
    </row>
    <row r="22" spans="1:12" ht="14.25">
      <c r="A22" s="91" t="s">
        <v>40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3" ht="12.75">
      <c r="A23" s="46" t="s">
        <v>114</v>
      </c>
      <c r="B23" s="10" t="s">
        <v>39</v>
      </c>
      <c r="C23" s="10" t="s">
        <v>115</v>
      </c>
      <c r="D23" s="10" t="s">
        <v>112</v>
      </c>
      <c r="E23" s="47" t="s">
        <v>508</v>
      </c>
      <c r="F23" s="10" t="s">
        <v>255</v>
      </c>
      <c r="G23" s="11" t="s">
        <v>199</v>
      </c>
      <c r="H23" s="11" t="s">
        <v>402</v>
      </c>
      <c r="I23" s="11" t="s">
        <v>194</v>
      </c>
      <c r="J23" s="30"/>
      <c r="K23" s="10" t="str">
        <f>"650,0"</f>
        <v>650,0</v>
      </c>
      <c r="L23" s="11" t="str">
        <f>"347,2300"</f>
        <v>347,2300</v>
      </c>
      <c r="M23" s="10" t="s">
        <v>37</v>
      </c>
    </row>
    <row r="25" spans="1:5" ht="15">
      <c r="A25" s="14"/>
      <c r="B25" s="15" t="s">
        <v>82</v>
      </c>
      <c r="E25" s="6" t="s">
        <v>11</v>
      </c>
    </row>
    <row r="26" spans="1:5" ht="15">
      <c r="A26" s="16" t="s">
        <v>40</v>
      </c>
      <c r="B26" s="16" t="s">
        <v>41</v>
      </c>
      <c r="C26" s="16" t="s">
        <v>42</v>
      </c>
      <c r="D26" s="16" t="s">
        <v>43</v>
      </c>
      <c r="E26" s="16" t="s">
        <v>99</v>
      </c>
    </row>
    <row r="27" spans="1:5" ht="15.75">
      <c r="A27" s="13" t="s">
        <v>116</v>
      </c>
      <c r="B27" s="4" t="s">
        <v>117</v>
      </c>
      <c r="C27" s="4" t="s">
        <v>118</v>
      </c>
      <c r="D27" s="4" t="s">
        <v>80</v>
      </c>
      <c r="E27" s="38" t="s">
        <v>509</v>
      </c>
    </row>
    <row r="28" ht="15">
      <c r="E28" s="6" t="s">
        <v>14</v>
      </c>
    </row>
    <row r="29" ht="15">
      <c r="E29" s="6" t="s">
        <v>14</v>
      </c>
    </row>
    <row r="30" ht="15">
      <c r="E30" s="6" t="s">
        <v>15</v>
      </c>
    </row>
    <row r="31" ht="15">
      <c r="E31" s="6"/>
    </row>
    <row r="33" spans="1:2" ht="18">
      <c r="A33" s="7" t="s">
        <v>16</v>
      </c>
      <c r="B33" s="7"/>
    </row>
    <row r="34" spans="1:2" ht="15">
      <c r="A34" s="12" t="s">
        <v>38</v>
      </c>
      <c r="B34" s="12"/>
    </row>
    <row r="35" spans="1:2" ht="14.25">
      <c r="A35" s="14"/>
      <c r="B35" s="15" t="s">
        <v>430</v>
      </c>
    </row>
    <row r="36" spans="1:5" ht="15">
      <c r="A36" s="16" t="s">
        <v>40</v>
      </c>
      <c r="B36" s="16" t="s">
        <v>41</v>
      </c>
      <c r="C36" s="16" t="s">
        <v>42</v>
      </c>
      <c r="D36" s="16" t="s">
        <v>43</v>
      </c>
      <c r="E36" s="16" t="s">
        <v>99</v>
      </c>
    </row>
    <row r="37" spans="1:5" ht="12.75">
      <c r="A37" s="13" t="s">
        <v>429</v>
      </c>
      <c r="B37" s="4" t="s">
        <v>186</v>
      </c>
      <c r="C37" s="4" t="s">
        <v>96</v>
      </c>
      <c r="D37" s="4" t="s">
        <v>402</v>
      </c>
      <c r="E37" s="17" t="s">
        <v>428</v>
      </c>
    </row>
    <row r="40" spans="1:2" ht="15">
      <c r="A40" s="12" t="s">
        <v>69</v>
      </c>
      <c r="B40" s="12"/>
    </row>
    <row r="41" spans="1:2" ht="14.25">
      <c r="A41" s="14"/>
      <c r="B41" s="15" t="s">
        <v>133</v>
      </c>
    </row>
    <row r="42" spans="1:5" ht="15">
      <c r="A42" s="16" t="s">
        <v>40</v>
      </c>
      <c r="B42" s="16" t="s">
        <v>41</v>
      </c>
      <c r="C42" s="16" t="s">
        <v>42</v>
      </c>
      <c r="D42" s="16" t="s">
        <v>43</v>
      </c>
      <c r="E42" s="16" t="s">
        <v>99</v>
      </c>
    </row>
    <row r="43" spans="1:5" ht="12.75">
      <c r="A43" s="13" t="s">
        <v>427</v>
      </c>
      <c r="B43" s="4" t="s">
        <v>148</v>
      </c>
      <c r="C43" s="4" t="s">
        <v>80</v>
      </c>
      <c r="D43" s="4" t="s">
        <v>409</v>
      </c>
      <c r="E43" s="17" t="s">
        <v>426</v>
      </c>
    </row>
    <row r="44" spans="1:5" ht="12.75">
      <c r="A44" s="13" t="s">
        <v>425</v>
      </c>
      <c r="B44" s="4" t="s">
        <v>148</v>
      </c>
      <c r="C44" s="4" t="s">
        <v>94</v>
      </c>
      <c r="D44" s="4" t="s">
        <v>424</v>
      </c>
      <c r="E44" s="17" t="s">
        <v>423</v>
      </c>
    </row>
    <row r="46" spans="1:2" ht="14.25">
      <c r="A46" s="14"/>
      <c r="B46" s="15" t="s">
        <v>135</v>
      </c>
    </row>
    <row r="47" spans="1:5" ht="15">
      <c r="A47" s="16" t="s">
        <v>40</v>
      </c>
      <c r="B47" s="16" t="s">
        <v>41</v>
      </c>
      <c r="C47" s="16" t="s">
        <v>42</v>
      </c>
      <c r="D47" s="16" t="s">
        <v>43</v>
      </c>
      <c r="E47" s="16" t="s">
        <v>99</v>
      </c>
    </row>
    <row r="48" spans="1:5" ht="12.75">
      <c r="A48" s="13" t="s">
        <v>422</v>
      </c>
      <c r="B48" s="4" t="s">
        <v>136</v>
      </c>
      <c r="C48" s="4" t="s">
        <v>94</v>
      </c>
      <c r="D48" s="4" t="s">
        <v>421</v>
      </c>
      <c r="E48" s="17" t="s">
        <v>420</v>
      </c>
    </row>
    <row r="49" spans="1:5" ht="12.75">
      <c r="A49" s="13" t="s">
        <v>419</v>
      </c>
      <c r="B49" s="4" t="s">
        <v>136</v>
      </c>
      <c r="C49" s="4" t="s">
        <v>80</v>
      </c>
      <c r="D49" s="4" t="s">
        <v>259</v>
      </c>
      <c r="E49" s="17" t="s">
        <v>418</v>
      </c>
    </row>
    <row r="51" spans="1:2" ht="14.25">
      <c r="A51" s="14"/>
      <c r="B51" s="15" t="s">
        <v>39</v>
      </c>
    </row>
    <row r="52" spans="1:5" ht="15">
      <c r="A52" s="16" t="s">
        <v>40</v>
      </c>
      <c r="B52" s="16" t="s">
        <v>41</v>
      </c>
      <c r="C52" s="16" t="s">
        <v>42</v>
      </c>
      <c r="D52" s="16" t="s">
        <v>43</v>
      </c>
      <c r="E52" s="16" t="s">
        <v>99</v>
      </c>
    </row>
    <row r="53" spans="1:5" ht="12.75">
      <c r="A53" s="13" t="s">
        <v>417</v>
      </c>
      <c r="B53" s="4" t="s">
        <v>39</v>
      </c>
      <c r="C53" s="4" t="s">
        <v>115</v>
      </c>
      <c r="D53" s="4" t="s">
        <v>416</v>
      </c>
      <c r="E53" s="17" t="s">
        <v>415</v>
      </c>
    </row>
    <row r="54" spans="1:5" ht="12.75">
      <c r="A54" s="13" t="s">
        <v>414</v>
      </c>
      <c r="B54" s="4" t="s">
        <v>39</v>
      </c>
      <c r="C54" s="4" t="s">
        <v>332</v>
      </c>
      <c r="D54" s="4" t="s">
        <v>158</v>
      </c>
      <c r="E54" s="17" t="s">
        <v>413</v>
      </c>
    </row>
    <row r="56" spans="1:2" ht="14.25">
      <c r="A56" s="14"/>
      <c r="B56" s="15" t="s">
        <v>82</v>
      </c>
    </row>
    <row r="57" spans="1:5" ht="15">
      <c r="A57" s="16" t="s">
        <v>40</v>
      </c>
      <c r="B57" s="16" t="s">
        <v>41</v>
      </c>
      <c r="C57" s="16" t="s">
        <v>42</v>
      </c>
      <c r="D57" s="16" t="s">
        <v>43</v>
      </c>
      <c r="E57" s="16" t="s">
        <v>99</v>
      </c>
    </row>
    <row r="58" spans="1:5" ht="12.75">
      <c r="A58" s="13" t="s">
        <v>137</v>
      </c>
      <c r="B58" s="4" t="s">
        <v>138</v>
      </c>
      <c r="C58" s="4" t="s">
        <v>112</v>
      </c>
      <c r="D58" s="4" t="s">
        <v>409</v>
      </c>
      <c r="E58" s="17" t="s">
        <v>412</v>
      </c>
    </row>
  </sheetData>
  <sheetProtection/>
  <mergeCells count="17">
    <mergeCell ref="A1:F2"/>
    <mergeCell ref="A22:L22"/>
    <mergeCell ref="K3:K4"/>
    <mergeCell ref="L3:L4"/>
    <mergeCell ref="F3:F4"/>
    <mergeCell ref="G3:J3"/>
    <mergeCell ref="A15:L15"/>
    <mergeCell ref="A18:L18"/>
    <mergeCell ref="M3:M4"/>
    <mergeCell ref="A5:L5"/>
    <mergeCell ref="A8:L8"/>
    <mergeCell ref="A11:L1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2019-04-25T05:59:39Z</dcterms:modified>
  <cp:category/>
  <cp:version/>
  <cp:contentType/>
  <cp:contentStatus/>
</cp:coreProperties>
</file>