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Default Extension="vml" ContentType="application/vnd.openxmlformats-officedocument.vmlDrawing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40" windowHeight="9630" firstSheet="7" activeTab="12"/>
  </bookViews>
  <sheets>
    <sheet name="Люб. ПЛ. б.э." sheetId="1" r:id="rId1"/>
    <sheet name="ПРО ПЛ. б.э." sheetId="2" r:id="rId2"/>
    <sheet name="Люб. ПЛ. 1.петельная софт" sheetId="3" r:id="rId3"/>
    <sheet name="ПРО ПЛ. 1.петельная софт" sheetId="4" r:id="rId4"/>
    <sheet name="Люб. ПЛ. 1.слой" sheetId="5" r:id="rId5"/>
    <sheet name="Двоеборье проф." sheetId="6" r:id="rId6"/>
    <sheet name="Двоеборье люб" sheetId="7" r:id="rId7"/>
    <sheet name="ПРО жим софт мн.петельная" sheetId="8" r:id="rId8"/>
    <sheet name="Люб. жим жим софт мн.петельная" sheetId="9" r:id="rId9"/>
    <sheet name="ПРО жим софт 1 петельная" sheetId="10" r:id="rId10"/>
    <sheet name="Люб. жим 1 петельная" sheetId="11" r:id="rId11"/>
    <sheet name="ПРО жим б.э." sheetId="12" r:id="rId12"/>
    <sheet name="Люб. жим б.э." sheetId="13" r:id="rId13"/>
    <sheet name="ПРО жим 1.слой" sheetId="14" r:id="rId14"/>
    <sheet name="Люб. жим 1.слой" sheetId="15" r:id="rId15"/>
    <sheet name="ПРО жим мн.слой" sheetId="16" r:id="rId16"/>
    <sheet name="Люб. жим мн.слой" sheetId="17" r:id="rId17"/>
    <sheet name="ПРО Военный жим" sheetId="18" r:id="rId18"/>
    <sheet name="Люб. Военный жим" sheetId="19" r:id="rId19"/>
    <sheet name="Люб. народный жим 1_2 вес" sheetId="20" r:id="rId20"/>
    <sheet name="Проф. народный жим 1 вес" sheetId="21" r:id="rId21"/>
    <sheet name="Люб. народный жим 1 вес" sheetId="22" r:id="rId22"/>
    <sheet name="РЖ любители 35 кг." sheetId="23" r:id="rId23"/>
    <sheet name="РЖ любители 55 кг." sheetId="24" r:id="rId24"/>
    <sheet name="РЖ Проф 55 кг." sheetId="25" r:id="rId25"/>
    <sheet name="Люб. тяга б.э." sheetId="26" r:id="rId26"/>
    <sheet name="ПРО тяга б.э." sheetId="27" r:id="rId27"/>
    <sheet name="Проф. народная становая тяга" sheetId="28" r:id="rId28"/>
    <sheet name="Люб.народная становая тяга" sheetId="29" r:id="rId29"/>
    <sheet name="Русская тяга люб. 100 кг." sheetId="30" r:id="rId30"/>
    <sheet name="Пауэрспорт Любители" sheetId="31" r:id="rId31"/>
    <sheet name="Бицепс Профессионалы" sheetId="32" r:id="rId32"/>
    <sheet name="Бицепс Любители" sheetId="33" r:id="rId33"/>
    <sheet name="Судейский корпус" sheetId="34" r:id="rId34"/>
    <sheet name="Командный зачёт" sheetId="35" r:id="rId35"/>
  </sheets>
  <definedNames/>
  <calcPr fullCalcOnLoad="1" refMode="R1C1"/>
</workbook>
</file>

<file path=xl/sharedStrings.xml><?xml version="1.0" encoding="utf-8"?>
<sst xmlns="http://schemas.openxmlformats.org/spreadsheetml/2006/main" count="2752" uniqueCount="582">
  <si>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</si>
  <si>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</si>
  <si>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</si>
  <si>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</si>
  <si>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</si>
  <si>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</si>
  <si>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</si>
  <si>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</si>
  <si>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</si>
  <si>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Главный судья:</t>
  </si>
  <si>
    <t>Главный секретарь:</t>
  </si>
  <si>
    <t xml:space="preserve">Абсолютный зачёт </t>
  </si>
  <si>
    <t/>
  </si>
  <si>
    <t>Место</t>
  </si>
  <si>
    <t>Чемпионат Красноярского края
Любители пауэрлифтинг в однослойной экипировке
Красноярск/Красноярский край декабря 2019 г.</t>
  </si>
  <si>
    <t>Shv/Mel</t>
  </si>
  <si>
    <t>Приседание</t>
  </si>
  <si>
    <t>Жим лёжа</t>
  </si>
  <si>
    <t>Становая тяга</t>
  </si>
  <si>
    <t>ВЕСОВАЯ КАТЕГОРИЯ   82.5</t>
  </si>
  <si>
    <t>Мурзин Владимир</t>
  </si>
  <si>
    <t>Юниоры 20 - 23 (13.12.1997)/22</t>
  </si>
  <si>
    <t>82,10</t>
  </si>
  <si>
    <t xml:space="preserve">лично </t>
  </si>
  <si>
    <t xml:space="preserve">Красноярск/Красноярский край </t>
  </si>
  <si>
    <t>160,0</t>
  </si>
  <si>
    <t>170,0</t>
  </si>
  <si>
    <t>180,0</t>
  </si>
  <si>
    <t>110,0</t>
  </si>
  <si>
    <t>115,0</t>
  </si>
  <si>
    <t>120,0</t>
  </si>
  <si>
    <t>175,0</t>
  </si>
  <si>
    <t>185,0</t>
  </si>
  <si>
    <t xml:space="preserve"> </t>
  </si>
  <si>
    <t xml:space="preserve">Мужчины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</si>
  <si>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</si>
  <si>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</si>
  <si>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</si>
  <si>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</si>
  <si>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</si>
  <si>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1</t>
  </si>
  <si>
    <t>Чемпионат Красноярского края
ПРО пауэрлифтинг в однопетельной софт экипировке
Красноярск/Красноярский край декабря 2019 г.</t>
  </si>
  <si>
    <t>ВЕСОВАЯ КАТЕГОРИЯ   140</t>
  </si>
  <si>
    <t>Голубев Евгений</t>
  </si>
  <si>
    <t>Мастера 45 - 49 (17.12.1969)/49</t>
  </si>
  <si>
    <t>132,50</t>
  </si>
  <si>
    <t>220,0</t>
  </si>
  <si>
    <t>230,0</t>
  </si>
  <si>
    <t>240,0</t>
  </si>
  <si>
    <t>150,0</t>
  </si>
  <si>
    <t>235,0</t>
  </si>
  <si>
    <t>245,0</t>
  </si>
  <si>
    <t>Чемпионат Красноярского края
Любители пауэрлифтинг в однопетельной софт экипировке
Красноярск/Красноярский край декабря 2019 г.</t>
  </si>
  <si>
    <t>ВЕСОВАЯ КАТЕГОРИЯ   90</t>
  </si>
  <si>
    <t>Иванов Павел</t>
  </si>
  <si>
    <t>Открытая (07.12.1988)/31</t>
  </si>
  <si>
    <t>88,70</t>
  </si>
  <si>
    <t>200,0</t>
  </si>
  <si>
    <t>215,0</t>
  </si>
  <si>
    <t>225,0</t>
  </si>
  <si>
    <t>135,0</t>
  </si>
  <si>
    <t>142,5</t>
  </si>
  <si>
    <t>210,0</t>
  </si>
  <si>
    <t xml:space="preserve">Мистратов Виктор </t>
  </si>
  <si>
    <t xml:space="preserve">Открытая </t>
  </si>
  <si>
    <t>90</t>
  </si>
  <si>
    <t>Чемпионат Красноярского края
Любители пауэрлифтинг без экипировки
Красноярск/Красноярский край декабря 2019 г.</t>
  </si>
  <si>
    <t>ВЕСОВАЯ КАТЕГОРИЯ   60</t>
  </si>
  <si>
    <t>Сосновская Полина</t>
  </si>
  <si>
    <t>Девушки 18 - 19 (14.12.2000)/19</t>
  </si>
  <si>
    <t>59,80</t>
  </si>
  <si>
    <t>112,0</t>
  </si>
  <si>
    <t>112,5</t>
  </si>
  <si>
    <t>117,5</t>
  </si>
  <si>
    <t>62,5</t>
  </si>
  <si>
    <t>67,5</t>
  </si>
  <si>
    <t>125,0</t>
  </si>
  <si>
    <t>ВЕСОВАЯ КАТЕГОРИЯ   67.5</t>
  </si>
  <si>
    <t>Жеребцов Данила</t>
  </si>
  <si>
    <t>Юноши 16 - 17 (27.05.2002)/17</t>
  </si>
  <si>
    <t>63,80</t>
  </si>
  <si>
    <t xml:space="preserve">Ачинск/Красноярский край </t>
  </si>
  <si>
    <t>130,0</t>
  </si>
  <si>
    <t>140,0</t>
  </si>
  <si>
    <t>102,5</t>
  </si>
  <si>
    <t>165,0</t>
  </si>
  <si>
    <t>Стариков Дмитрий</t>
  </si>
  <si>
    <t>Открытая (27.11.1981)/38</t>
  </si>
  <si>
    <t>64,50</t>
  </si>
  <si>
    <t>90,0</t>
  </si>
  <si>
    <t>95,0</t>
  </si>
  <si>
    <t>145,0</t>
  </si>
  <si>
    <t>ВЕСОВАЯ КАТЕГОРИЯ   75</t>
  </si>
  <si>
    <t>Резников Сергей</t>
  </si>
  <si>
    <t>Юноши 16 - 17 (06.05.2002)/17</t>
  </si>
  <si>
    <t>75,00</t>
  </si>
  <si>
    <t>60,0</t>
  </si>
  <si>
    <t>70,0</t>
  </si>
  <si>
    <t>80,0</t>
  </si>
  <si>
    <t>50,0</t>
  </si>
  <si>
    <t>65,0</t>
  </si>
  <si>
    <t>75,0</t>
  </si>
  <si>
    <t>100,0</t>
  </si>
  <si>
    <t>Салдушев Александр</t>
  </si>
  <si>
    <t>Открытая (07.12.1983)/36</t>
  </si>
  <si>
    <t>82,00</t>
  </si>
  <si>
    <t xml:space="preserve">Канск/Красноярский край </t>
  </si>
  <si>
    <t>190,0</t>
  </si>
  <si>
    <t>Иванов Максим</t>
  </si>
  <si>
    <t>Открытая (16.06.1989)/30</t>
  </si>
  <si>
    <t>88,30</t>
  </si>
  <si>
    <t>232,5</t>
  </si>
  <si>
    <t>155,0</t>
  </si>
  <si>
    <t>265,0</t>
  </si>
  <si>
    <t>285,0</t>
  </si>
  <si>
    <t xml:space="preserve">Женщины </t>
  </si>
  <si>
    <t>60</t>
  </si>
  <si>
    <t>360,0</t>
  </si>
  <si>
    <t>Чемпионат Красноярского края
ПРО пауэрлифтинг без экипировки
Красноярск/Красноярский край декабря 2019 г.</t>
  </si>
  <si>
    <t>ВЕСОВАЯ КАТЕГОРИЯ   56</t>
  </si>
  <si>
    <t>Чеснокова Мария</t>
  </si>
  <si>
    <t>Юниорки 20 - 23 (19.01.1999)/20</t>
  </si>
  <si>
    <t>55,80</t>
  </si>
  <si>
    <t>132,5</t>
  </si>
  <si>
    <t>105,0</t>
  </si>
  <si>
    <t>122,5</t>
  </si>
  <si>
    <t>Аун Виктор</t>
  </si>
  <si>
    <t>Мастера 40 - 44 (29.05.1978)/41</t>
  </si>
  <si>
    <t>82,40</t>
  </si>
  <si>
    <t>255,0</t>
  </si>
  <si>
    <t xml:space="preserve">Николаев Виталий </t>
  </si>
  <si>
    <t>Чемпионат Красноярского края
Любители военный жим
Красноярск/Красноярский край декабря 2019 г.</t>
  </si>
  <si>
    <t>Дианова Олеся</t>
  </si>
  <si>
    <t>Мастера 40 - 44 (13.12.1979)/40</t>
  </si>
  <si>
    <t>59,30</t>
  </si>
  <si>
    <t>22,5</t>
  </si>
  <si>
    <t>25,0</t>
  </si>
  <si>
    <t>30,0</t>
  </si>
  <si>
    <t>Мутовин Андрей</t>
  </si>
  <si>
    <t>Юниоры 20 - 23 (25.07.1998)/21</t>
  </si>
  <si>
    <t>74,00</t>
  </si>
  <si>
    <t>127,5</t>
  </si>
  <si>
    <t>Генза Александр</t>
  </si>
  <si>
    <t>Открытая (02.01.1987)/32</t>
  </si>
  <si>
    <t>87,30</t>
  </si>
  <si>
    <t>Фомин Игорь</t>
  </si>
  <si>
    <t>Мастера 50 - 54 (29.01.1969)/50</t>
  </si>
  <si>
    <t>85,20</t>
  </si>
  <si>
    <t>ВЕСОВАЯ КАТЕГОРИЯ   100</t>
  </si>
  <si>
    <t>Симанов Александр</t>
  </si>
  <si>
    <t>Мастера 40 - 44 (09.09.1978)/41</t>
  </si>
  <si>
    <t>95,30</t>
  </si>
  <si>
    <t>ВЕСОВАЯ КАТЕГОРИЯ   110</t>
  </si>
  <si>
    <t>Бабин Сергей</t>
  </si>
  <si>
    <t>Открытая (18.11.1981)/38</t>
  </si>
  <si>
    <t>106,30</t>
  </si>
  <si>
    <t>162,5</t>
  </si>
  <si>
    <t>Результат</t>
  </si>
  <si>
    <t>Чемпионат Красноярского края
ПРО военный жим
Красноярск/Красноярский край декабря 2019 г.</t>
  </si>
  <si>
    <t>Иргит Сухраб</t>
  </si>
  <si>
    <t>Юниоры 20 - 23 (20.01.1999)/20</t>
  </si>
  <si>
    <t>82,20</t>
  </si>
  <si>
    <t>85,0</t>
  </si>
  <si>
    <t>92,5</t>
  </si>
  <si>
    <t>Чемпионат Красноярского края
Любители жим лежа в многослойной экипировке
Красноярск/Красноярский край декабря 2019 г.</t>
  </si>
  <si>
    <t>ВЕСОВАЯ КАТЕГОРИЯ   125</t>
  </si>
  <si>
    <t>Андрианов Ярослав</t>
  </si>
  <si>
    <t>Открытая (11.07.1986)/33</t>
  </si>
  <si>
    <t>114,20</t>
  </si>
  <si>
    <t>320,0</t>
  </si>
  <si>
    <t>-</t>
  </si>
  <si>
    <t>Чемпионат Красноярского края
ПРО жим лежа в многослойной экипировке
Красноярск/Красноярский край декабря 2019 г.</t>
  </si>
  <si>
    <t>Мистратов Виктор</t>
  </si>
  <si>
    <t>Открытая (10.02.1981)/38</t>
  </si>
  <si>
    <t>108,60</t>
  </si>
  <si>
    <t>340,0</t>
  </si>
  <si>
    <t>Чемпионат Красноярского края
Любители жим лежа в однослойной экипировке
Красноярск/Красноярский край декабря 2019 г.</t>
  </si>
  <si>
    <t>Ребушев Роман</t>
  </si>
  <si>
    <t>Открытая (16.07.1986)/33</t>
  </si>
  <si>
    <t>123,70</t>
  </si>
  <si>
    <t>250,0</t>
  </si>
  <si>
    <t>125</t>
  </si>
  <si>
    <t>Чемпионат Красноярского края
ПРО жим лежа в однослойной экипировке
Красноярск/Красноярский край декабря 2019 г.</t>
  </si>
  <si>
    <t>Резинкин Александр</t>
  </si>
  <si>
    <t>Открытая (08.10.1982)/37</t>
  </si>
  <si>
    <t>80,70</t>
  </si>
  <si>
    <t>167,5</t>
  </si>
  <si>
    <t>Плешков Константин</t>
  </si>
  <si>
    <t>Мастера 45 - 49 (23.02.1974)/45</t>
  </si>
  <si>
    <t>98,10</t>
  </si>
  <si>
    <t>Чемпионат Красноярского края
Любители жим лежа без экипировки
Красноярск/Красноярский край декабря 2019 г.</t>
  </si>
  <si>
    <t>ВЕСОВАЯ КАТЕГОРИЯ   44</t>
  </si>
  <si>
    <t>Махняева Анна</t>
  </si>
  <si>
    <t>Юниорки 20 - 23 (01.06.1999)/20</t>
  </si>
  <si>
    <t>42,40</t>
  </si>
  <si>
    <t>52,5</t>
  </si>
  <si>
    <t>55,0</t>
  </si>
  <si>
    <t>Открытая (01.06.1999)/20</t>
  </si>
  <si>
    <t>Антощук Виктория</t>
  </si>
  <si>
    <t>Открытая (12.06.1995)/24</t>
  </si>
  <si>
    <t>43,70</t>
  </si>
  <si>
    <t>42,5</t>
  </si>
  <si>
    <t>47,5</t>
  </si>
  <si>
    <t>ВЕСОВАЯ КАТЕГОРИЯ   48</t>
  </si>
  <si>
    <t>Кошелева Анастасия</t>
  </si>
  <si>
    <t>Открытая (31.01.1994)/25</t>
  </si>
  <si>
    <t>47,80</t>
  </si>
  <si>
    <t>57,5</t>
  </si>
  <si>
    <t>ВЕСОВАЯ КАТЕГОРИЯ   52</t>
  </si>
  <si>
    <t>Андреева Кристина</t>
  </si>
  <si>
    <t>Девушки 18 - 19 (26.10.2000)/19</t>
  </si>
  <si>
    <t>51,50</t>
  </si>
  <si>
    <t>37,5</t>
  </si>
  <si>
    <t>40,0</t>
  </si>
  <si>
    <t>Платонова Каролина</t>
  </si>
  <si>
    <t>Открытая (27.01.1990)/29</t>
  </si>
  <si>
    <t>51,10</t>
  </si>
  <si>
    <t>Бычек Галина</t>
  </si>
  <si>
    <t>Открытая (17.09.1990)/29</t>
  </si>
  <si>
    <t>54,90</t>
  </si>
  <si>
    <t xml:space="preserve">Сосновоборск/Красноярский край </t>
  </si>
  <si>
    <t>Сорокина Татьяна</t>
  </si>
  <si>
    <t>Открытая (13.09.1988)/31</t>
  </si>
  <si>
    <t>66,20</t>
  </si>
  <si>
    <t>72,5</t>
  </si>
  <si>
    <t>Русакова Мария</t>
  </si>
  <si>
    <t>Открытая (30.01.1995)/24</t>
  </si>
  <si>
    <t>90,00</t>
  </si>
  <si>
    <t>97,5</t>
  </si>
  <si>
    <t>Баксанов Макар</t>
  </si>
  <si>
    <t>Юноши 14-15 (01.08.2004)/15</t>
  </si>
  <si>
    <t>59,40</t>
  </si>
  <si>
    <t>Кублицкий Семен</t>
  </si>
  <si>
    <t>56,70</t>
  </si>
  <si>
    <t>Полынцев Алексей</t>
  </si>
  <si>
    <t>Открытая (20.10.1995)/24</t>
  </si>
  <si>
    <t>58,90</t>
  </si>
  <si>
    <t>Девяткин Вячеслав</t>
  </si>
  <si>
    <t>Юноши 18 - 19 (28.06.2000)/19</t>
  </si>
  <si>
    <t>66,40</t>
  </si>
  <si>
    <t>Ворошилов Геннадий</t>
  </si>
  <si>
    <t>Юниоры 20 - 23 (14.12.1997)/22</t>
  </si>
  <si>
    <t>66,10</t>
  </si>
  <si>
    <t>Геращенко Иван</t>
  </si>
  <si>
    <t>Юноши 0-13 (29.12.2005)/13</t>
  </si>
  <si>
    <t>73,70</t>
  </si>
  <si>
    <t>Гвоздев Кирилл</t>
  </si>
  <si>
    <t>Юноши 18 - 19 (08.01.2000)/19</t>
  </si>
  <si>
    <t>74,60</t>
  </si>
  <si>
    <t xml:space="preserve">Ужур/Красноярский край </t>
  </si>
  <si>
    <t>Скребцов Даниил</t>
  </si>
  <si>
    <t>Юниоры 20 - 23 (13.08.1997)/22</t>
  </si>
  <si>
    <t>72,90</t>
  </si>
  <si>
    <t xml:space="preserve">Бородино/Красноярский край </t>
  </si>
  <si>
    <t>157,5</t>
  </si>
  <si>
    <t>Губанов Максим</t>
  </si>
  <si>
    <t>Юниоры 20 - 23 (03.09.1999)/20</t>
  </si>
  <si>
    <t>73,20</t>
  </si>
  <si>
    <t>137,5</t>
  </si>
  <si>
    <t>Черемнов Алексей</t>
  </si>
  <si>
    <t>Открытая (23.04.1990)/29</t>
  </si>
  <si>
    <t>72,80</t>
  </si>
  <si>
    <t>Тыквин Константин</t>
  </si>
  <si>
    <t>Открытая (26.09.1993)/26</t>
  </si>
  <si>
    <t>73,30</t>
  </si>
  <si>
    <t>Камшилов Константин</t>
  </si>
  <si>
    <t>Открытая (26.11.1981)/38</t>
  </si>
  <si>
    <t>71,70</t>
  </si>
  <si>
    <t>Сочнев Филипп</t>
  </si>
  <si>
    <t>Открытая (05.09.1995)/24</t>
  </si>
  <si>
    <t>Мещеряков Александр</t>
  </si>
  <si>
    <t>Юноши 14-15 (09.02.2005)/14</t>
  </si>
  <si>
    <t>79,80</t>
  </si>
  <si>
    <t>Лазарев Виктор</t>
  </si>
  <si>
    <t>Юноши 16 - 17 (26.04.2003)/16</t>
  </si>
  <si>
    <t>79,70</t>
  </si>
  <si>
    <t>107,5</t>
  </si>
  <si>
    <t>Кривякин Дмитрий</t>
  </si>
  <si>
    <t>Открытая (28.01.1982)/37</t>
  </si>
  <si>
    <t>81,20</t>
  </si>
  <si>
    <t xml:space="preserve">Братск/Иркутская область </t>
  </si>
  <si>
    <t>Дорошенко Валентин</t>
  </si>
  <si>
    <t>Открытая (22.04.1985)/34</t>
  </si>
  <si>
    <t>80,40</t>
  </si>
  <si>
    <t xml:space="preserve">Гурьевск/Кемеровская область </t>
  </si>
  <si>
    <t>Омельчук Игорь</t>
  </si>
  <si>
    <t>Мастера 55 - 59 (29.05.1960)/59</t>
  </si>
  <si>
    <t>81,10</t>
  </si>
  <si>
    <t xml:space="preserve">Дивногорск/Красноярский край </t>
  </si>
  <si>
    <t>Росляков Сергей</t>
  </si>
  <si>
    <t>Открытая (08.12.1986)/33</t>
  </si>
  <si>
    <t>89,60</t>
  </si>
  <si>
    <t>195,0</t>
  </si>
  <si>
    <t>Бойков Сергей</t>
  </si>
  <si>
    <t>Открытая (13.12.1988)/31</t>
  </si>
  <si>
    <t>89,50</t>
  </si>
  <si>
    <t>Чернов Валентин</t>
  </si>
  <si>
    <t>Мастера 70 - 74 (23.05.1948)/71</t>
  </si>
  <si>
    <t>89,10</t>
  </si>
  <si>
    <t>Швай Дмитрий</t>
  </si>
  <si>
    <t>Юниоры 20 - 23 (29.05.1999)/20</t>
  </si>
  <si>
    <t>92,60</t>
  </si>
  <si>
    <t>Згуровец Евгений</t>
  </si>
  <si>
    <t>Открытая (12.11.1983)/36</t>
  </si>
  <si>
    <t>99,60</t>
  </si>
  <si>
    <t>Шаповалов Алексей</t>
  </si>
  <si>
    <t>95,80</t>
  </si>
  <si>
    <t>Полушин Александр</t>
  </si>
  <si>
    <t>Мастера 40 - 44 (30.04.1976)/43</t>
  </si>
  <si>
    <t>95,40</t>
  </si>
  <si>
    <t>Фролов Артём</t>
  </si>
  <si>
    <t>Открытая (14.12.1988)/31</t>
  </si>
  <si>
    <t>107,00</t>
  </si>
  <si>
    <t>205,0</t>
  </si>
  <si>
    <t>Циванюк Александр</t>
  </si>
  <si>
    <t>Открытая (23.11.1981)/38</t>
  </si>
  <si>
    <t>107,90</t>
  </si>
  <si>
    <t>202,5</t>
  </si>
  <si>
    <t>Коняхин Сергей</t>
  </si>
  <si>
    <t>Открытая (18.09.1984)/35</t>
  </si>
  <si>
    <t>108,80</t>
  </si>
  <si>
    <t>Головатый Олег</t>
  </si>
  <si>
    <t>Открытая (24.07.1994)/25</t>
  </si>
  <si>
    <t>102,20</t>
  </si>
  <si>
    <t>Коломажин Вячеслав</t>
  </si>
  <si>
    <t>Мастера 40 - 44 (24.09.1976)/43</t>
  </si>
  <si>
    <t>108,40</t>
  </si>
  <si>
    <t>Шиков Кирилл</t>
  </si>
  <si>
    <t>116,90</t>
  </si>
  <si>
    <t xml:space="preserve">Абакан/Хакасия </t>
  </si>
  <si>
    <t>212,5</t>
  </si>
  <si>
    <t>Тяжев Павел</t>
  </si>
  <si>
    <t>Открытая (04.02.1985)/34</t>
  </si>
  <si>
    <t>114,90</t>
  </si>
  <si>
    <t>172,5</t>
  </si>
  <si>
    <t>Ипатов Александр</t>
  </si>
  <si>
    <t>Мастера 45 - 49 (29.06.1973)/46</t>
  </si>
  <si>
    <t>119,90</t>
  </si>
  <si>
    <t>44</t>
  </si>
  <si>
    <t>48</t>
  </si>
  <si>
    <t>64,8687</t>
  </si>
  <si>
    <t>62,7962</t>
  </si>
  <si>
    <t>61,5322</t>
  </si>
  <si>
    <t>114,4455</t>
  </si>
  <si>
    <t>114,3475</t>
  </si>
  <si>
    <t>112,5612</t>
  </si>
  <si>
    <t>2</t>
  </si>
  <si>
    <t>3</t>
  </si>
  <si>
    <t>4</t>
  </si>
  <si>
    <t>Чемпионат Красноярского края
ПРО жим лежа без экипировки
Красноярск/Красноярский край декабря 2019 г.</t>
  </si>
  <si>
    <t>Андреев Станислав</t>
  </si>
  <si>
    <t>Открытая (07.09.1991)/28</t>
  </si>
  <si>
    <t xml:space="preserve">Кемерово/Кемеровская область </t>
  </si>
  <si>
    <t>Зенчурин Михаил</t>
  </si>
  <si>
    <t>Открытая (28.11.1994)/25</t>
  </si>
  <si>
    <t>80,60</t>
  </si>
  <si>
    <t>152,5</t>
  </si>
  <si>
    <t>Романов Иван</t>
  </si>
  <si>
    <t>Открытая (30.05.1980)/39</t>
  </si>
  <si>
    <t>Жаров Егор</t>
  </si>
  <si>
    <t>Открытая (07.06.1987)/32</t>
  </si>
  <si>
    <t>Кислянский Алексей</t>
  </si>
  <si>
    <t>Мастера 40 - 44 (20.07.1976)/43</t>
  </si>
  <si>
    <t>89,00</t>
  </si>
  <si>
    <t>Харьков Илья</t>
  </si>
  <si>
    <t>Открытая (14.10.1984)/35</t>
  </si>
  <si>
    <t>93,50</t>
  </si>
  <si>
    <t>Ефременко Виталий</t>
  </si>
  <si>
    <t>Открытая (12.02.1985)/34</t>
  </si>
  <si>
    <t>102,70</t>
  </si>
  <si>
    <t>192,5</t>
  </si>
  <si>
    <t>Суфимов Юрий</t>
  </si>
  <si>
    <t>Открытая (20.04.1970)/49</t>
  </si>
  <si>
    <t>113,60</t>
  </si>
  <si>
    <t>217,5</t>
  </si>
  <si>
    <t>Мастера 45 - 49 (20.04.1970)/49</t>
  </si>
  <si>
    <t>Чемпионат Красноярского края
Любители жим лежа в Софт экипировка однопетельная
Красноярск/Красноярский край декабря 2019 г.</t>
  </si>
  <si>
    <t>Мастера 40 - 44 (14.11.1976)/43</t>
  </si>
  <si>
    <t>222,5</t>
  </si>
  <si>
    <t>ПономаревАлександр</t>
  </si>
  <si>
    <t>Чемпионат Красноярского края
ПРО жим лежа Софт экипировка однопетельная
Красноярск/Красноярский край декабря 2019 г.</t>
  </si>
  <si>
    <t>Тусалимов Андрей</t>
  </si>
  <si>
    <t>Открытая (10.05.1992)/27</t>
  </si>
  <si>
    <t>57,00</t>
  </si>
  <si>
    <t>147,5</t>
  </si>
  <si>
    <t>Верхотуров Алексей</t>
  </si>
  <si>
    <t>Открытая (30.03.1983)/36</t>
  </si>
  <si>
    <t>Чемпионат Красноярского края
Любители жим лежа в Софт экипировка многопетельная
Красноярск/Красноярский край декабря 2019 г.</t>
  </si>
  <si>
    <t>Иванов Кирилл</t>
  </si>
  <si>
    <t>Открытая (21.02.1985)/34</t>
  </si>
  <si>
    <t>66,60</t>
  </si>
  <si>
    <t>187,5</t>
  </si>
  <si>
    <t>Глушков Виктор</t>
  </si>
  <si>
    <t>Открытая (28.09.1989)/30</t>
  </si>
  <si>
    <t>89,80</t>
  </si>
  <si>
    <t>Чемпионат Красноярского края
ПРО жим лежа в Софт экипировка многопетельная
Красноярск/Красноярский край декабря 2019 г.</t>
  </si>
  <si>
    <t>Рустамов Эльшан</t>
  </si>
  <si>
    <t>Открытая (22.06.1987)/32</t>
  </si>
  <si>
    <t>110,00</t>
  </si>
  <si>
    <t>310,0</t>
  </si>
  <si>
    <t>330,0</t>
  </si>
  <si>
    <t>Чемпионат Красноярского края
Любители становая тяга без экипировки
Красноярск/Красноярский край декабря 2019 г.</t>
  </si>
  <si>
    <t>Дроздов Алексей</t>
  </si>
  <si>
    <t>Открытая (23.02.1982)/37</t>
  </si>
  <si>
    <t>56,00</t>
  </si>
  <si>
    <t>Мордвинов Антон</t>
  </si>
  <si>
    <t>Юноши 16 - 17 (09.09.2002)/17</t>
  </si>
  <si>
    <t>Емельянов Алексей</t>
  </si>
  <si>
    <t>Мастера 45 - 49 (15.08.1974)/45</t>
  </si>
  <si>
    <t>81,30</t>
  </si>
  <si>
    <t>Мациенко Владимир</t>
  </si>
  <si>
    <t>Открытая (10.05.1985)/34</t>
  </si>
  <si>
    <t>87,10</t>
  </si>
  <si>
    <t>Мглинец Данила</t>
  </si>
  <si>
    <t>Открытая (14.10.1981)/38</t>
  </si>
  <si>
    <t>85,80</t>
  </si>
  <si>
    <t>Грейдин Сергей</t>
  </si>
  <si>
    <t>Открытая (09.11.1989)/30</t>
  </si>
  <si>
    <t>97,20</t>
  </si>
  <si>
    <t>Чемпионат Красноярского края
ПРО становая тяга без экипировки
Красноярск/Красноярский край декабря 2019 г.</t>
  </si>
  <si>
    <t>Итазов Батраз</t>
  </si>
  <si>
    <t>Открытая (19.08.1994)/25</t>
  </si>
  <si>
    <t>95,60</t>
  </si>
  <si>
    <t>Граматунов Максим</t>
  </si>
  <si>
    <t>Открытая (25.08.1976)/43</t>
  </si>
  <si>
    <t>102,90</t>
  </si>
  <si>
    <t>Мастера 40 - 44 (25.08.1976)/43</t>
  </si>
  <si>
    <t>Чемпионат Красноярского края
Силовое двоеборье любители
Красноярск/Красноярский край декабря 2019 г.</t>
  </si>
  <si>
    <t>Лобанов Артем</t>
  </si>
  <si>
    <t>Открытая (11.06.1990)/29</t>
  </si>
  <si>
    <t>66,50</t>
  </si>
  <si>
    <t>Чемпионат Красноярского края
Силовое двоеборье профессионалы
Красноярск/Красноярский край декабря 2019 г.</t>
  </si>
  <si>
    <t>Абдуллин Марат</t>
  </si>
  <si>
    <t>Открытая (30.10.1983)/36</t>
  </si>
  <si>
    <t>90,70</t>
  </si>
  <si>
    <t xml:space="preserve">Солнечный/Красноярский край </t>
  </si>
  <si>
    <t>Волков Иван</t>
  </si>
  <si>
    <t>118,50</t>
  </si>
  <si>
    <t>43,0</t>
  </si>
  <si>
    <t>Открытая (18.04.1995)/24</t>
  </si>
  <si>
    <t>Лиганов Даниил</t>
  </si>
  <si>
    <t>Повторы</t>
  </si>
  <si>
    <t>Вес</t>
  </si>
  <si>
    <t>Тоннаж</t>
  </si>
  <si>
    <t>Народная становая</t>
  </si>
  <si>
    <t>НАП Н.Ж.</t>
  </si>
  <si>
    <t>Чемпионат Красноярского края
Профессионалы народная становая тяга
Красноярск/Красноярский край декабря 2019 г.</t>
  </si>
  <si>
    <t>35,0</t>
  </si>
  <si>
    <t>93,00</t>
  </si>
  <si>
    <t>Открытая (23.04.1991)/28</t>
  </si>
  <si>
    <t>Бояркин Сергей</t>
  </si>
  <si>
    <t>61,0</t>
  </si>
  <si>
    <t xml:space="preserve">Саяногорск/Хакасия </t>
  </si>
  <si>
    <t>71,00</t>
  </si>
  <si>
    <t>Открытая (21.06.1985)/34</t>
  </si>
  <si>
    <t>Зубковский Алексей</t>
  </si>
  <si>
    <t>Чемпионат Красноярского края
Любители народная становая тяга
Красноярск/Красноярский край декабря 2019 г.</t>
  </si>
  <si>
    <t>44,0</t>
  </si>
  <si>
    <t>36,0</t>
  </si>
  <si>
    <t>82,5</t>
  </si>
  <si>
    <t>Народный жим</t>
  </si>
  <si>
    <t>Чемпионат Красноярского края
Профессионалы народный жим (1 вес)
Красноярск/Красноярский край декабря 2019 г.</t>
  </si>
  <si>
    <t>34,0</t>
  </si>
  <si>
    <t>27,5</t>
  </si>
  <si>
    <t>Чемпионат Красноярского края
Любители народный жим (1/2 вес)
Красноярск/Красноярский край декабря 2019 г.</t>
  </si>
  <si>
    <t>27,0</t>
  </si>
  <si>
    <t>87,60</t>
  </si>
  <si>
    <t>Открытая (21.01.1989)/30</t>
  </si>
  <si>
    <t>Аксючиц Евгений</t>
  </si>
  <si>
    <t>32,0</t>
  </si>
  <si>
    <t>33,0</t>
  </si>
  <si>
    <t>Открытая (02.06.1995)/24</t>
  </si>
  <si>
    <t>Кофтунов Андрей</t>
  </si>
  <si>
    <t>63,0</t>
  </si>
  <si>
    <t>70,80</t>
  </si>
  <si>
    <t>Юноши 16 - 17 (29.01.2002)/17</t>
  </si>
  <si>
    <t>Федюлин Роман</t>
  </si>
  <si>
    <t>Чемпионат Красноярского края
Любители народный жим (1 вес)
Красноярск/Красноярский край декабря 2019 г.</t>
  </si>
  <si>
    <t>24,0</t>
  </si>
  <si>
    <t>37,0</t>
  </si>
  <si>
    <t>87,80</t>
  </si>
  <si>
    <t>Открытая (05.02.1985)/34</t>
  </si>
  <si>
    <t>Шубин Андрей</t>
  </si>
  <si>
    <t>ВЕСОВАЯ КАТЕГОРИЯ   All</t>
  </si>
  <si>
    <t>Русская становая</t>
  </si>
  <si>
    <t>Атлетизм</t>
  </si>
  <si>
    <t>Чемпионат Красноярского края
Русская станова тяга любители 100 кг.
Красноярск/Красноярский край декабря 2019 г.</t>
  </si>
  <si>
    <t>17,0</t>
  </si>
  <si>
    <t>89,40</t>
  </si>
  <si>
    <t>Мастера 75 - 79 (14.06.1940)/79</t>
  </si>
  <si>
    <t>Юсупов Закван</t>
  </si>
  <si>
    <t>69,0</t>
  </si>
  <si>
    <t>92,20</t>
  </si>
  <si>
    <t>Юниоры 20 - 23 (28.07.1997)/22</t>
  </si>
  <si>
    <t>Янсонс Альберт</t>
  </si>
  <si>
    <t>Русский жим</t>
  </si>
  <si>
    <t>Чемпионат Красноярского края
Русский жим любители 55 кг.
Красноярск/Красноярский край декабря 2019 г.</t>
  </si>
  <si>
    <t>86,0</t>
  </si>
  <si>
    <t>74,30</t>
  </si>
  <si>
    <t>Мастера 50 - 54 (13.12.1965)/54</t>
  </si>
  <si>
    <t>Заплатин Андрей</t>
  </si>
  <si>
    <t>Чемпионат Красноярского края
Русский жим профессионалы 55 кг.
Красноярск/Красноярский край декабря 2019 г.</t>
  </si>
  <si>
    <t>Открытая (29.05.1993)/26</t>
  </si>
  <si>
    <t>Гутая Алла</t>
  </si>
  <si>
    <t>47,0</t>
  </si>
  <si>
    <t>66,30</t>
  </si>
  <si>
    <t>Открытая (30.07.1984)/35</t>
  </si>
  <si>
    <t>Ложкина Мария</t>
  </si>
  <si>
    <t>Чемпионат Красноярского края
Русский жим любители 35 кг.
Красноярск/Красноярский край декабря 2019 г.</t>
  </si>
  <si>
    <t>81,90</t>
  </si>
  <si>
    <t>Открытая (25.06.1991)/28</t>
  </si>
  <si>
    <t>Зиганьщин Максим</t>
  </si>
  <si>
    <t>73,00</t>
  </si>
  <si>
    <t>Подъем на бицепс</t>
  </si>
  <si>
    <t>Жим стоя</t>
  </si>
  <si>
    <t>Чемпионат Красноярского края
Пауэрспорт Любители
Красноярск/Красноярский край декабря 2019 г.</t>
  </si>
  <si>
    <t>Открытая (15.02.1992)/27</t>
  </si>
  <si>
    <t>Носиров Хуроншо</t>
  </si>
  <si>
    <t>Чемпионат Красноярского края
Одиночный подъём штанги на бицепс Профессионалы
Красноярск/Красноярский край декабря 2019 г.</t>
  </si>
  <si>
    <t>124,60</t>
  </si>
  <si>
    <t>Юноши 16 - 17 (25.10.2002)/17</t>
  </si>
  <si>
    <t>Корольков Дмитрий</t>
  </si>
  <si>
    <t>90,50</t>
  </si>
  <si>
    <t>Мастера 45 - 49 (12.07.1970)/49</t>
  </si>
  <si>
    <t>Павлов Андрей</t>
  </si>
  <si>
    <t>32,5</t>
  </si>
  <si>
    <t>86,80</t>
  </si>
  <si>
    <t>Юниоры 20 - 23 (15.05.1997)/22</t>
  </si>
  <si>
    <t>Гринёв Павел</t>
  </si>
  <si>
    <t>85,30</t>
  </si>
  <si>
    <t>Юниоры 20 - 23 (28.03.1996)/23</t>
  </si>
  <si>
    <t>Ощепков Даниил</t>
  </si>
  <si>
    <t>79,00</t>
  </si>
  <si>
    <t>Открытая (02.05.1985)/34</t>
  </si>
  <si>
    <t>Валиев Тимур</t>
  </si>
  <si>
    <t>45,0</t>
  </si>
  <si>
    <t>71,40</t>
  </si>
  <si>
    <t>Открытая (11.05.1986)/33</t>
  </si>
  <si>
    <t>Телевных Сергей</t>
  </si>
  <si>
    <t>65,40</t>
  </si>
  <si>
    <t>Открытая (24.09.1984)/35</t>
  </si>
  <si>
    <t>Барбаш Антон</t>
  </si>
  <si>
    <t>Юноши 16 - 17 (30.06.2002)/17</t>
  </si>
  <si>
    <t>Рожков Маким</t>
  </si>
  <si>
    <t>Открытая (05.07.1995)/24</t>
  </si>
  <si>
    <t>Заспо Артем</t>
  </si>
  <si>
    <t>58,20</t>
  </si>
  <si>
    <t>Мастера 40 - 44 (17.11.1975)/44</t>
  </si>
  <si>
    <t>Станченко Ирина</t>
  </si>
  <si>
    <t>Открытая (16.09.1988)/31</t>
  </si>
  <si>
    <t>Баранова Марина</t>
  </si>
  <si>
    <t>48,90</t>
  </si>
  <si>
    <t>Девушки 18 - 19 (06.07.2000)/19</t>
  </si>
  <si>
    <t>Бутенко Александра</t>
  </si>
  <si>
    <t>Чемпионат Красноярского края
Одиночный подъём штанги на бицепс Любители
Красноярск/Красноярский край декабря 2019 г.</t>
  </si>
  <si>
    <t>Ковалева Анастасия/ РК, Красноярск</t>
  </si>
  <si>
    <t>Сорокина Татьяна/ РК, Красноярск</t>
  </si>
  <si>
    <t>Судьи:</t>
  </si>
  <si>
    <t>Судейская коллегия Чемпионата Красноярского края</t>
  </si>
  <si>
    <t>Ефременко Виталмй/ НК, Красноярск</t>
  </si>
  <si>
    <t>Тусалимов Андрей/ РК, Красноярск</t>
  </si>
  <si>
    <t>Ермолин Максим/ РК, Красноярск</t>
  </si>
  <si>
    <t>Мансуров Максим/ РК, Красноярск</t>
  </si>
  <si>
    <t>Антощук Виктория/ РК, Красноярск</t>
  </si>
  <si>
    <t>Бойков Сергей/ РК, Красноярск</t>
  </si>
  <si>
    <t>Резинкин Александр/ РК, Красноярск</t>
  </si>
  <si>
    <t>Плешков Константин/ РК, Красноярск</t>
  </si>
  <si>
    <t>КОМАНДНЫЙ ЗАЧЁТ</t>
  </si>
  <si>
    <t xml:space="preserve">1 МЕСТО </t>
  </si>
  <si>
    <t>Команда Ачинск 402 очка</t>
  </si>
  <si>
    <t>2 МЕСТО</t>
  </si>
  <si>
    <t>MISTRATOVTEAM 147 очков</t>
  </si>
  <si>
    <t>3 МЕСТО</t>
  </si>
  <si>
    <t>Команда Стрела 132 очка</t>
  </si>
  <si>
    <t xml:space="preserve">4 МЕСТО </t>
  </si>
  <si>
    <t>SPORTREVISORTEAM 84 очка</t>
  </si>
  <si>
    <t>5 МЕСТО</t>
  </si>
  <si>
    <t>Железное братство 78 очков</t>
  </si>
  <si>
    <t>6 МЕСТО</t>
  </si>
  <si>
    <t>Команда Форвард 48 очков</t>
  </si>
  <si>
    <t>7 МЕСТО</t>
  </si>
  <si>
    <t>СК ДЕЛЬФИН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</si>
</sst>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strike/>
      <sz val="10"/>
      <color indexed="10"/>
      <name val="Arial Cyr"/>
      <family val="0"/>
    </font>
    <font>
      <sz val="11"/>
      <name val="Arial Cyr"/>
      <family val="0"/>
    </font>
    <font>
      <sz val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theme="5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7E4B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7.375" style="6" bestFit="1" customWidth="1"/>
    <col min="2" max="2" width="20.125" style="6" bestFit="1" customWidth="1"/>
    <col min="3" max="3" width="29.00390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9.125" style="6" bestFit="1" customWidth="1"/>
    <col min="8" max="10" width="5.625" style="7" bestFit="1" customWidth="1"/>
    <col min="11" max="11" width="4.875" style="7" bestFit="1" customWidth="1"/>
    <col min="12" max="14" width="5.625" style="7" bestFit="1" customWidth="1"/>
    <col min="15" max="15" width="4.875" style="7" bestFit="1" customWidth="1"/>
    <col min="16" max="18" width="5.625" style="7" bestFit="1" customWidth="1"/>
    <col min="19" max="19" width="4.875" style="7" bestFit="1" customWidth="1"/>
    <col min="20" max="20" width="7.875" style="7" bestFit="1" customWidth="1"/>
    <col min="21" max="21" width="8.625" style="7" bestFit="1" customWidth="1"/>
    <col min="22" max="22" width="8.875" style="6" bestFit="1" customWidth="1"/>
    <col min="23" max="16384" width="9.125" style="3" customWidth="1"/>
  </cols>
  <sheetData>
    <row r="1" spans="1:22" s="2" customFormat="1" ht="28.5" customHeight="1">
      <c r="A1" s="50" t="s">
        <v>66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</row>
    <row r="2" spans="1:22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6"/>
    </row>
    <row r="3" spans="1:22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15</v>
      </c>
      <c r="F3" s="44" t="s">
        <v>4</v>
      </c>
      <c r="G3" s="44" t="s">
        <v>8</v>
      </c>
      <c r="H3" s="44" t="s">
        <v>16</v>
      </c>
      <c r="I3" s="44"/>
      <c r="J3" s="44"/>
      <c r="K3" s="44"/>
      <c r="L3" s="44" t="s">
        <v>17</v>
      </c>
      <c r="M3" s="44"/>
      <c r="N3" s="44"/>
      <c r="O3" s="44"/>
      <c r="P3" s="44" t="s">
        <v>18</v>
      </c>
      <c r="Q3" s="44"/>
      <c r="R3" s="44"/>
      <c r="S3" s="44"/>
      <c r="T3" s="44" t="s">
        <v>1</v>
      </c>
      <c r="U3" s="44" t="s">
        <v>3</v>
      </c>
      <c r="V3" s="46" t="s">
        <v>2</v>
      </c>
    </row>
    <row r="4" spans="1:22" s="1" customFormat="1" ht="21" customHeight="1" thickBot="1">
      <c r="A4" s="58"/>
      <c r="B4" s="43"/>
      <c r="C4" s="45"/>
      <c r="D4" s="45"/>
      <c r="E4" s="45"/>
      <c r="F4" s="45"/>
      <c r="G4" s="45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45"/>
      <c r="U4" s="45"/>
      <c r="V4" s="47"/>
    </row>
    <row r="5" spans="1:21" ht="15">
      <c r="A5" s="48" t="s">
        <v>67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2" ht="12.75">
      <c r="A6" s="14" t="s">
        <v>40</v>
      </c>
      <c r="B6" s="11" t="s">
        <v>68</v>
      </c>
      <c r="C6" s="11" t="s">
        <v>69</v>
      </c>
      <c r="D6" s="11" t="s">
        <v>70</v>
      </c>
      <c r="E6" s="11" t="str">
        <f>"0,8634"</f>
        <v>0,8634</v>
      </c>
      <c r="F6" s="11" t="s">
        <v>23</v>
      </c>
      <c r="G6" s="11" t="s">
        <v>24</v>
      </c>
      <c r="H6" s="12" t="s">
        <v>71</v>
      </c>
      <c r="I6" s="13" t="s">
        <v>72</v>
      </c>
      <c r="J6" s="12" t="s">
        <v>73</v>
      </c>
      <c r="K6" s="14"/>
      <c r="L6" s="13" t="s">
        <v>74</v>
      </c>
      <c r="M6" s="12" t="s">
        <v>75</v>
      </c>
      <c r="N6" s="13" t="s">
        <v>75</v>
      </c>
      <c r="O6" s="14"/>
      <c r="P6" s="13" t="s">
        <v>29</v>
      </c>
      <c r="Q6" s="13" t="s">
        <v>76</v>
      </c>
      <c r="R6" s="12" t="s">
        <v>60</v>
      </c>
      <c r="S6" s="14"/>
      <c r="T6" s="14" t="str">
        <f>"305,0"</f>
        <v>305,0</v>
      </c>
      <c r="U6" s="14" t="str">
        <f>"273,8705"</f>
        <v>273,8705</v>
      </c>
      <c r="V6" s="11" t="s">
        <v>33</v>
      </c>
    </row>
    <row r="7" ht="12.75">
      <c r="B7" s="6" t="s">
        <v>12</v>
      </c>
    </row>
    <row r="8" spans="1:21" ht="15">
      <c r="A8" s="40" t="s">
        <v>77</v>
      </c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2" ht="12.75">
      <c r="A9" s="21" t="s">
        <v>40</v>
      </c>
      <c r="B9" s="18" t="s">
        <v>78</v>
      </c>
      <c r="C9" s="18" t="s">
        <v>79</v>
      </c>
      <c r="D9" s="18" t="s">
        <v>80</v>
      </c>
      <c r="E9" s="18" t="str">
        <f>"0,7647"</f>
        <v>0,7647</v>
      </c>
      <c r="F9" s="18" t="s">
        <v>23</v>
      </c>
      <c r="G9" s="18" t="s">
        <v>81</v>
      </c>
      <c r="H9" s="19" t="s">
        <v>30</v>
      </c>
      <c r="I9" s="19" t="s">
        <v>82</v>
      </c>
      <c r="J9" s="20" t="s">
        <v>83</v>
      </c>
      <c r="K9" s="21"/>
      <c r="L9" s="20" t="s">
        <v>84</v>
      </c>
      <c r="M9" s="20" t="s">
        <v>28</v>
      </c>
      <c r="N9" s="19" t="s">
        <v>72</v>
      </c>
      <c r="O9" s="21"/>
      <c r="P9" s="20" t="s">
        <v>49</v>
      </c>
      <c r="Q9" s="20" t="s">
        <v>25</v>
      </c>
      <c r="R9" s="19" t="s">
        <v>85</v>
      </c>
      <c r="S9" s="21"/>
      <c r="T9" s="21" t="str">
        <f>"410,0"</f>
        <v>410,0</v>
      </c>
      <c r="U9" s="21" t="str">
        <f>"338,6092"</f>
        <v>338,6092</v>
      </c>
      <c r="V9" s="18" t="s">
        <v>33</v>
      </c>
    </row>
    <row r="10" spans="1:22" ht="12.75">
      <c r="A10" s="25" t="s">
        <v>40</v>
      </c>
      <c r="B10" s="22" t="s">
        <v>86</v>
      </c>
      <c r="C10" s="22" t="s">
        <v>87</v>
      </c>
      <c r="D10" s="22" t="s">
        <v>88</v>
      </c>
      <c r="E10" s="22" t="str">
        <f>"0,7568"</f>
        <v>0,7568</v>
      </c>
      <c r="F10" s="22" t="s">
        <v>23</v>
      </c>
      <c r="G10" s="22" t="s">
        <v>24</v>
      </c>
      <c r="H10" s="23" t="s">
        <v>29</v>
      </c>
      <c r="I10" s="24" t="s">
        <v>82</v>
      </c>
      <c r="J10" s="24" t="s">
        <v>82</v>
      </c>
      <c r="K10" s="25"/>
      <c r="L10" s="23" t="s">
        <v>89</v>
      </c>
      <c r="M10" s="24" t="s">
        <v>90</v>
      </c>
      <c r="N10" s="23" t="s">
        <v>90</v>
      </c>
      <c r="O10" s="25"/>
      <c r="P10" s="24" t="s">
        <v>83</v>
      </c>
      <c r="Q10" s="23" t="s">
        <v>91</v>
      </c>
      <c r="R10" s="23" t="s">
        <v>49</v>
      </c>
      <c r="S10" s="25"/>
      <c r="T10" s="25" t="str">
        <f>"360,0"</f>
        <v>360,0</v>
      </c>
      <c r="U10" s="25" t="str">
        <f>"272,4480"</f>
        <v>272,4480</v>
      </c>
      <c r="V10" s="22" t="s">
        <v>33</v>
      </c>
    </row>
    <row r="11" ht="12.75">
      <c r="B11" s="6" t="s">
        <v>12</v>
      </c>
    </row>
    <row r="12" spans="1:21" ht="15">
      <c r="A12" s="40" t="s">
        <v>92</v>
      </c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</row>
    <row r="13" spans="1:22" ht="12.75">
      <c r="A13" s="14" t="s">
        <v>40</v>
      </c>
      <c r="B13" s="11" t="s">
        <v>93</v>
      </c>
      <c r="C13" s="11" t="s">
        <v>94</v>
      </c>
      <c r="D13" s="11" t="s">
        <v>95</v>
      </c>
      <c r="E13" s="11" t="str">
        <f>"0,6645"</f>
        <v>0,6645</v>
      </c>
      <c r="F13" s="11" t="s">
        <v>23</v>
      </c>
      <c r="G13" s="11" t="s">
        <v>81</v>
      </c>
      <c r="H13" s="12" t="s">
        <v>96</v>
      </c>
      <c r="I13" s="13" t="s">
        <v>97</v>
      </c>
      <c r="J13" s="13" t="s">
        <v>98</v>
      </c>
      <c r="K13" s="14"/>
      <c r="L13" s="13" t="s">
        <v>99</v>
      </c>
      <c r="M13" s="13" t="s">
        <v>100</v>
      </c>
      <c r="N13" s="12" t="s">
        <v>101</v>
      </c>
      <c r="O13" s="14"/>
      <c r="P13" s="13" t="s">
        <v>98</v>
      </c>
      <c r="Q13" s="13" t="s">
        <v>102</v>
      </c>
      <c r="R13" s="13" t="s">
        <v>30</v>
      </c>
      <c r="S13" s="14"/>
      <c r="T13" s="14" t="str">
        <f>"265,0"</f>
        <v>265,0</v>
      </c>
      <c r="U13" s="14" t="str">
        <f>"190,1799"</f>
        <v>190,1799</v>
      </c>
      <c r="V13" s="11" t="s">
        <v>33</v>
      </c>
    </row>
    <row r="14" ht="12.75">
      <c r="B14" s="6" t="s">
        <v>12</v>
      </c>
    </row>
    <row r="15" spans="1:21" ht="15">
      <c r="A15" s="40" t="s">
        <v>19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2" ht="12.75">
      <c r="A16" s="14" t="s">
        <v>40</v>
      </c>
      <c r="B16" s="11" t="s">
        <v>103</v>
      </c>
      <c r="C16" s="11" t="s">
        <v>104</v>
      </c>
      <c r="D16" s="11" t="s">
        <v>105</v>
      </c>
      <c r="E16" s="11" t="str">
        <f>"0,6219"</f>
        <v>0,6219</v>
      </c>
      <c r="F16" s="11" t="s">
        <v>23</v>
      </c>
      <c r="G16" s="11" t="s">
        <v>106</v>
      </c>
      <c r="H16" s="13" t="s">
        <v>31</v>
      </c>
      <c r="I16" s="13" t="s">
        <v>107</v>
      </c>
      <c r="J16" s="12" t="s">
        <v>57</v>
      </c>
      <c r="K16" s="14"/>
      <c r="L16" s="13" t="s">
        <v>82</v>
      </c>
      <c r="M16" s="13" t="s">
        <v>83</v>
      </c>
      <c r="N16" s="13" t="s">
        <v>49</v>
      </c>
      <c r="O16" s="14"/>
      <c r="P16" s="13" t="s">
        <v>57</v>
      </c>
      <c r="Q16" s="13" t="s">
        <v>58</v>
      </c>
      <c r="R16" s="12" t="s">
        <v>50</v>
      </c>
      <c r="S16" s="14"/>
      <c r="T16" s="14" t="str">
        <f>"555,0"</f>
        <v>555,0</v>
      </c>
      <c r="U16" s="14" t="str">
        <f>"345,1545"</f>
        <v>345,1545</v>
      </c>
      <c r="V16" s="11" t="s">
        <v>33</v>
      </c>
    </row>
    <row r="17" ht="12.75">
      <c r="B17" s="6" t="s">
        <v>12</v>
      </c>
    </row>
    <row r="18" spans="1:21" ht="15">
      <c r="A18" s="40" t="s">
        <v>53</v>
      </c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2" ht="12.75">
      <c r="A19" s="14" t="s">
        <v>40</v>
      </c>
      <c r="B19" s="11" t="s">
        <v>108</v>
      </c>
      <c r="C19" s="11" t="s">
        <v>109</v>
      </c>
      <c r="D19" s="11" t="s">
        <v>110</v>
      </c>
      <c r="E19" s="11" t="str">
        <f>"0,5922"</f>
        <v>0,5922</v>
      </c>
      <c r="F19" s="11" t="s">
        <v>23</v>
      </c>
      <c r="G19" s="11" t="s">
        <v>24</v>
      </c>
      <c r="H19" s="13" t="s">
        <v>46</v>
      </c>
      <c r="I19" s="13" t="s">
        <v>111</v>
      </c>
      <c r="J19" s="13" t="s">
        <v>48</v>
      </c>
      <c r="K19" s="14"/>
      <c r="L19" s="13" t="s">
        <v>112</v>
      </c>
      <c r="M19" s="12" t="s">
        <v>85</v>
      </c>
      <c r="N19" s="12" t="s">
        <v>85</v>
      </c>
      <c r="O19" s="14"/>
      <c r="P19" s="13" t="s">
        <v>113</v>
      </c>
      <c r="Q19" s="12" t="s">
        <v>114</v>
      </c>
      <c r="R19" s="13" t="s">
        <v>114</v>
      </c>
      <c r="S19" s="14"/>
      <c r="T19" s="14" t="str">
        <f>"680,0"</f>
        <v>680,0</v>
      </c>
      <c r="U19" s="14" t="str">
        <f>"402,6960"</f>
        <v>402,6960</v>
      </c>
      <c r="V19" s="11" t="s">
        <v>33</v>
      </c>
    </row>
    <row r="20" ht="12.75">
      <c r="B20" s="6" t="s">
        <v>12</v>
      </c>
    </row>
    <row r="21" spans="2:22" ht="12.75">
      <c r="B21" s="6" t="s">
        <v>12</v>
      </c>
      <c r="C21" s="7"/>
      <c r="D21" s="7"/>
      <c r="E21" s="7"/>
      <c r="F21" s="7"/>
      <c r="G21" s="7"/>
      <c r="N21" s="6"/>
      <c r="O21" s="3"/>
      <c r="P21" s="3"/>
      <c r="Q21" s="3"/>
      <c r="R21" s="3"/>
      <c r="S21" s="3"/>
      <c r="T21" s="3"/>
      <c r="U21" s="3"/>
      <c r="V21" s="3"/>
    </row>
    <row r="22" spans="2:22" ht="12.75">
      <c r="B22" s="6" t="s">
        <v>12</v>
      </c>
      <c r="C22" s="7"/>
      <c r="D22" s="7"/>
      <c r="E22" s="7"/>
      <c r="F22" s="7"/>
      <c r="G22" s="7"/>
      <c r="N22" s="6"/>
      <c r="O22" s="3"/>
      <c r="P22" s="3"/>
      <c r="Q22" s="3"/>
      <c r="R22" s="3"/>
      <c r="S22" s="3"/>
      <c r="T22" s="3"/>
      <c r="U22" s="3"/>
      <c r="V22" s="3"/>
    </row>
    <row r="23" spans="2:22" ht="12.75">
      <c r="B23" s="6" t="s">
        <v>12</v>
      </c>
      <c r="C23" s="7"/>
      <c r="D23" s="7"/>
      <c r="E23" s="7"/>
      <c r="F23" s="7"/>
      <c r="G23" s="7"/>
      <c r="N23" s="6"/>
      <c r="O23" s="3"/>
      <c r="P23" s="3"/>
      <c r="Q23" s="3"/>
      <c r="R23" s="3"/>
      <c r="S23" s="3"/>
      <c r="T23" s="3"/>
      <c r="U23" s="3"/>
      <c r="V23" s="3"/>
    </row>
    <row r="24" spans="2:22" ht="12.75">
      <c r="B24" s="6" t="s">
        <v>12</v>
      </c>
      <c r="C24" s="7"/>
      <c r="D24" s="7"/>
      <c r="E24" s="7"/>
      <c r="F24" s="7"/>
      <c r="G24" s="7"/>
      <c r="N24" s="6"/>
      <c r="O24" s="3"/>
      <c r="P24" s="3"/>
      <c r="Q24" s="3"/>
      <c r="R24" s="3"/>
      <c r="S24" s="3"/>
      <c r="T24" s="3"/>
      <c r="U24" s="3"/>
      <c r="V24" s="3"/>
    </row>
    <row r="25" spans="2:22" ht="12.75">
      <c r="B25" s="6" t="s">
        <v>12</v>
      </c>
      <c r="C25" s="7"/>
      <c r="D25" s="7"/>
      <c r="E25" s="7"/>
      <c r="F25" s="7"/>
      <c r="G25" s="7"/>
      <c r="N25" s="6"/>
      <c r="O25" s="3"/>
      <c r="P25" s="3"/>
      <c r="Q25" s="3"/>
      <c r="R25" s="3"/>
      <c r="S25" s="3"/>
      <c r="T25" s="3"/>
      <c r="U25" s="3"/>
      <c r="V25" s="3"/>
    </row>
    <row r="26" spans="2:22" ht="12.75">
      <c r="B26" s="6" t="s">
        <v>12</v>
      </c>
      <c r="C26" s="7"/>
      <c r="D26" s="7"/>
      <c r="E26" s="7"/>
      <c r="F26" s="7"/>
      <c r="G26" s="7"/>
      <c r="N26" s="6"/>
      <c r="O26" s="3"/>
      <c r="P26" s="3"/>
      <c r="Q26" s="3"/>
      <c r="R26" s="3"/>
      <c r="S26" s="3"/>
      <c r="T26" s="3"/>
      <c r="U26" s="3"/>
      <c r="V26" s="3"/>
    </row>
    <row r="27" spans="2:22" ht="12.75">
      <c r="B27" s="6" t="s">
        <v>12</v>
      </c>
      <c r="C27" s="7"/>
      <c r="D27" s="7"/>
      <c r="E27" s="7"/>
      <c r="F27" s="7"/>
      <c r="G27" s="7"/>
      <c r="N27" s="6"/>
      <c r="O27" s="3"/>
      <c r="P27" s="3"/>
      <c r="Q27" s="3"/>
      <c r="R27" s="3"/>
      <c r="S27" s="3"/>
      <c r="T27" s="3"/>
      <c r="U27" s="3"/>
      <c r="V27" s="3"/>
    </row>
    <row r="28" spans="2:22" ht="12.75">
      <c r="B28" s="6" t="s">
        <v>12</v>
      </c>
      <c r="C28" s="7"/>
      <c r="D28" s="7"/>
      <c r="E28" s="7"/>
      <c r="F28" s="7"/>
      <c r="G28" s="7"/>
      <c r="N28" s="6"/>
      <c r="O28" s="3"/>
      <c r="P28" s="3"/>
      <c r="Q28" s="3"/>
      <c r="R28" s="3"/>
      <c r="S28" s="3"/>
      <c r="T28" s="3"/>
      <c r="U28" s="3"/>
      <c r="V28" s="3"/>
    </row>
    <row r="29" spans="2:22" ht="12.75">
      <c r="B29" s="6" t="s">
        <v>12</v>
      </c>
      <c r="C29" s="7"/>
      <c r="D29" s="7"/>
      <c r="E29" s="7"/>
      <c r="F29" s="7"/>
      <c r="G29" s="7"/>
      <c r="N29" s="6"/>
      <c r="O29" s="3"/>
      <c r="P29" s="3"/>
      <c r="Q29" s="3"/>
      <c r="R29" s="3"/>
      <c r="S29" s="3"/>
      <c r="T29" s="3"/>
      <c r="U29" s="3"/>
      <c r="V29" s="3"/>
    </row>
    <row r="30" spans="2:22" ht="12.75">
      <c r="B30" s="6" t="s">
        <v>12</v>
      </c>
      <c r="C30" s="7"/>
      <c r="D30" s="7"/>
      <c r="E30" s="7"/>
      <c r="F30" s="7"/>
      <c r="G30" s="7"/>
      <c r="I30" s="6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ht="12.75">
      <c r="B31" s="6" t="s">
        <v>12</v>
      </c>
      <c r="C31" s="7"/>
      <c r="D31" s="7"/>
      <c r="E31" s="7"/>
      <c r="F31" s="7"/>
      <c r="G31" s="7"/>
      <c r="I31" s="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ht="12.75">
      <c r="B32" s="6" t="s">
        <v>12</v>
      </c>
      <c r="C32" s="7"/>
      <c r="D32" s="7"/>
      <c r="E32" s="7"/>
      <c r="F32" s="7"/>
      <c r="G32" s="7"/>
      <c r="I32" s="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ht="12.75">
      <c r="B33" s="6" t="s">
        <v>12</v>
      </c>
      <c r="C33" s="7"/>
      <c r="D33" s="7"/>
      <c r="E33" s="7"/>
      <c r="F33" s="7"/>
      <c r="G33" s="7"/>
      <c r="I33" s="6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2:22" ht="12.75">
      <c r="B34" s="6" t="s">
        <v>12</v>
      </c>
      <c r="C34" s="7"/>
      <c r="D34" s="7"/>
      <c r="E34" s="7"/>
      <c r="F34" s="7"/>
      <c r="G34" s="7"/>
      <c r="I34" s="6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12.75">
      <c r="B35" s="6" t="s">
        <v>12</v>
      </c>
      <c r="C35" s="7"/>
      <c r="D35" s="7"/>
      <c r="E35" s="7"/>
      <c r="F35" s="7"/>
      <c r="G35" s="7"/>
      <c r="I35" s="6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ht="12.75">
      <c r="B36" s="6" t="s">
        <v>12</v>
      </c>
      <c r="C36" s="7"/>
      <c r="D36" s="7"/>
      <c r="E36" s="7"/>
      <c r="F36" s="7"/>
      <c r="G36" s="7"/>
      <c r="I36" s="6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ht="12.75">
      <c r="B37" s="6" t="s">
        <v>12</v>
      </c>
    </row>
    <row r="38" ht="12.75">
      <c r="B38" s="6" t="s">
        <v>12</v>
      </c>
    </row>
    <row r="39" ht="12.75">
      <c r="B39" s="6" t="s">
        <v>12</v>
      </c>
    </row>
    <row r="40" ht="12.75">
      <c r="B40" s="6" t="s">
        <v>12</v>
      </c>
    </row>
    <row r="41" ht="12.75">
      <c r="B41" s="6" t="s">
        <v>12</v>
      </c>
    </row>
    <row r="42" ht="12.75">
      <c r="B42" s="6" t="s">
        <v>12</v>
      </c>
    </row>
    <row r="43" ht="12.75">
      <c r="B43" s="6" t="s">
        <v>12</v>
      </c>
    </row>
    <row r="44" ht="12.75">
      <c r="B44" s="6" t="s">
        <v>12</v>
      </c>
    </row>
    <row r="45" ht="12.75">
      <c r="B45" s="6" t="s">
        <v>12</v>
      </c>
    </row>
    <row r="46" ht="12.75">
      <c r="B46" s="6" t="s">
        <v>12</v>
      </c>
    </row>
    <row r="47" ht="12.75">
      <c r="B47" s="6" t="s">
        <v>12</v>
      </c>
    </row>
  </sheetData>
  <sheetProtection/>
  <mergeCells count="19">
    <mergeCell ref="V3:V4"/>
    <mergeCell ref="A5:U5"/>
    <mergeCell ref="A8:U8"/>
    <mergeCell ref="A12:U12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A15:U15"/>
    <mergeCell ref="A18:U18"/>
    <mergeCell ref="B3:B4"/>
    <mergeCell ref="T3:T4"/>
    <mergeCell ref="U3:U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3">
      <selection activeCell="A9" sqref="A9"/>
    </sheetView>
  </sheetViews>
  <sheetFormatPr defaultColWidth="9.00390625" defaultRowHeight="12.75"/>
  <cols>
    <col min="1" max="1" width="7.375" style="6" bestFit="1" customWidth="1"/>
    <col min="2" max="2" width="19.00390625" style="6" bestFit="1" customWidth="1"/>
    <col min="3" max="3" width="26.25390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9.875" style="6" bestFit="1" customWidth="1"/>
    <col min="8" max="10" width="5.625" style="7" bestFit="1" customWidth="1"/>
    <col min="11" max="11" width="4.875" style="7" bestFit="1" customWidth="1"/>
    <col min="12" max="12" width="11.25390625" style="7" bestFit="1" customWidth="1"/>
    <col min="13" max="13" width="8.625" style="7" bestFit="1" customWidth="1"/>
    <col min="14" max="14" width="8.875" style="6" bestFit="1" customWidth="1"/>
    <col min="15" max="16384" width="9.125" style="3" customWidth="1"/>
  </cols>
  <sheetData>
    <row r="1" spans="1:14" s="2" customFormat="1" ht="28.5" customHeight="1">
      <c r="A1" s="50" t="s">
        <v>380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15</v>
      </c>
      <c r="F3" s="44" t="s">
        <v>4</v>
      </c>
      <c r="G3" s="44" t="s">
        <v>8</v>
      </c>
      <c r="H3" s="44" t="s">
        <v>17</v>
      </c>
      <c r="I3" s="44"/>
      <c r="J3" s="44"/>
      <c r="K3" s="44"/>
      <c r="L3" s="44" t="s">
        <v>157</v>
      </c>
      <c r="M3" s="44" t="s">
        <v>3</v>
      </c>
      <c r="N3" s="46" t="s">
        <v>2</v>
      </c>
    </row>
    <row r="4" spans="1:14" s="1" customFormat="1" ht="21" customHeight="1" thickBot="1">
      <c r="A4" s="58"/>
      <c r="B4" s="43"/>
      <c r="C4" s="45"/>
      <c r="D4" s="45"/>
      <c r="E4" s="45"/>
      <c r="F4" s="45"/>
      <c r="G4" s="45"/>
      <c r="H4" s="4">
        <v>1</v>
      </c>
      <c r="I4" s="4">
        <v>2</v>
      </c>
      <c r="J4" s="4">
        <v>3</v>
      </c>
      <c r="K4" s="4" t="s">
        <v>5</v>
      </c>
      <c r="L4" s="45"/>
      <c r="M4" s="45"/>
      <c r="N4" s="47"/>
    </row>
    <row r="5" spans="1:13" ht="15">
      <c r="A5" s="48" t="s">
        <v>67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4" ht="12.75">
      <c r="A6" s="14" t="s">
        <v>40</v>
      </c>
      <c r="B6" s="11" t="s">
        <v>381</v>
      </c>
      <c r="C6" s="11" t="s">
        <v>382</v>
      </c>
      <c r="D6" s="11" t="s">
        <v>383</v>
      </c>
      <c r="E6" s="11" t="str">
        <f>"0,8580"</f>
        <v>0,8580</v>
      </c>
      <c r="F6" s="11" t="s">
        <v>23</v>
      </c>
      <c r="G6" s="11" t="s">
        <v>352</v>
      </c>
      <c r="H6" s="13" t="s">
        <v>384</v>
      </c>
      <c r="I6" s="12" t="s">
        <v>85</v>
      </c>
      <c r="J6" s="13" t="s">
        <v>85</v>
      </c>
      <c r="K6" s="14"/>
      <c r="L6" s="14" t="str">
        <f>"165,0"</f>
        <v>165,0</v>
      </c>
      <c r="M6" s="14" t="str">
        <f>"141,5700"</f>
        <v>141,5700</v>
      </c>
      <c r="N6" s="11" t="s">
        <v>33</v>
      </c>
    </row>
    <row r="7" ht="12.75">
      <c r="B7" s="6" t="s">
        <v>12</v>
      </c>
    </row>
    <row r="8" spans="1:13" ht="15">
      <c r="A8" s="40" t="s">
        <v>19</v>
      </c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4" ht="12.75">
      <c r="A9" s="14" t="s">
        <v>40</v>
      </c>
      <c r="B9" s="11" t="s">
        <v>385</v>
      </c>
      <c r="C9" s="11" t="s">
        <v>386</v>
      </c>
      <c r="D9" s="11" t="s">
        <v>128</v>
      </c>
      <c r="E9" s="11" t="str">
        <f>"0,6198"</f>
        <v>0,6198</v>
      </c>
      <c r="F9" s="11" t="s">
        <v>23</v>
      </c>
      <c r="G9" s="11" t="s">
        <v>24</v>
      </c>
      <c r="H9" s="13" t="s">
        <v>57</v>
      </c>
      <c r="I9" s="13" t="s">
        <v>58</v>
      </c>
      <c r="J9" s="13" t="s">
        <v>47</v>
      </c>
      <c r="K9" s="14"/>
      <c r="L9" s="14" t="str">
        <f>"230,0"</f>
        <v>230,0</v>
      </c>
      <c r="M9" s="14" t="str">
        <f>"142,5540"</f>
        <v>142,5540</v>
      </c>
      <c r="N9" s="11" t="s">
        <v>33</v>
      </c>
    </row>
    <row r="10" ht="12.75">
      <c r="B10" s="6" t="s">
        <v>12</v>
      </c>
    </row>
    <row r="11" spans="2:14" ht="12.75">
      <c r="B11" s="6" t="s">
        <v>12</v>
      </c>
      <c r="C11" s="7"/>
      <c r="D11" s="7"/>
      <c r="E11" s="7"/>
      <c r="F11" s="7"/>
      <c r="G11" s="7"/>
      <c r="I11" s="6"/>
      <c r="J11" s="3"/>
      <c r="K11" s="3"/>
      <c r="L11" s="3"/>
      <c r="M11" s="3"/>
      <c r="N11" s="3"/>
    </row>
    <row r="12" spans="2:14" ht="12.75">
      <c r="B12" s="6" t="s">
        <v>12</v>
      </c>
      <c r="C12" s="7"/>
      <c r="D12" s="7"/>
      <c r="E12" s="7"/>
      <c r="F12" s="7"/>
      <c r="G12" s="7"/>
      <c r="I12" s="6"/>
      <c r="J12" s="3"/>
      <c r="K12" s="3"/>
      <c r="L12" s="3"/>
      <c r="M12" s="3"/>
      <c r="N12" s="3"/>
    </row>
    <row r="13" spans="2:14" ht="12.75">
      <c r="B13" s="6" t="s">
        <v>12</v>
      </c>
      <c r="C13" s="7"/>
      <c r="D13" s="7"/>
      <c r="E13" s="7"/>
      <c r="F13" s="7"/>
      <c r="G13" s="7"/>
      <c r="I13" s="6"/>
      <c r="J13" s="3"/>
      <c r="K13" s="3"/>
      <c r="L13" s="3"/>
      <c r="M13" s="3"/>
      <c r="N13" s="3"/>
    </row>
    <row r="14" spans="2:14" ht="12.75">
      <c r="B14" s="6" t="s">
        <v>12</v>
      </c>
      <c r="C14" s="7"/>
      <c r="D14" s="7"/>
      <c r="E14" s="7"/>
      <c r="F14" s="7"/>
      <c r="G14" s="7"/>
      <c r="I14" s="6"/>
      <c r="J14" s="3"/>
      <c r="K14" s="3"/>
      <c r="L14" s="3"/>
      <c r="M14" s="3"/>
      <c r="N14" s="3"/>
    </row>
    <row r="15" spans="2:14" ht="12.75">
      <c r="B15" s="6" t="s">
        <v>12</v>
      </c>
      <c r="C15" s="7"/>
      <c r="D15" s="7"/>
      <c r="E15" s="7"/>
      <c r="F15" s="7"/>
      <c r="G15" s="7"/>
      <c r="I15" s="6"/>
      <c r="J15" s="3"/>
      <c r="K15" s="3"/>
      <c r="L15" s="3"/>
      <c r="M15" s="3"/>
      <c r="N15" s="3"/>
    </row>
    <row r="16" spans="2:14" ht="12.75">
      <c r="B16" s="6" t="s">
        <v>12</v>
      </c>
      <c r="C16" s="7"/>
      <c r="D16" s="7"/>
      <c r="E16" s="7"/>
      <c r="F16" s="7"/>
      <c r="G16" s="7"/>
      <c r="I16" s="6"/>
      <c r="J16" s="3"/>
      <c r="K16" s="3"/>
      <c r="L16" s="3"/>
      <c r="M16" s="3"/>
      <c r="N16" s="3"/>
    </row>
    <row r="17" spans="2:14" ht="12.75">
      <c r="B17" s="6" t="s">
        <v>12</v>
      </c>
      <c r="C17" s="7"/>
      <c r="D17" s="7"/>
      <c r="E17" s="7"/>
      <c r="F17" s="7"/>
      <c r="G17" s="7"/>
      <c r="I17" s="6"/>
      <c r="J17" s="3"/>
      <c r="K17" s="3"/>
      <c r="L17" s="3"/>
      <c r="M17" s="3"/>
      <c r="N17" s="3"/>
    </row>
    <row r="18" spans="2:14" ht="12.75">
      <c r="B18" s="6" t="s">
        <v>12</v>
      </c>
      <c r="C18" s="7"/>
      <c r="D18" s="7"/>
      <c r="E18" s="7"/>
      <c r="F18" s="7"/>
      <c r="G18" s="7"/>
      <c r="I18" s="6"/>
      <c r="J18" s="3"/>
      <c r="K18" s="3"/>
      <c r="L18" s="3"/>
      <c r="M18" s="3"/>
      <c r="N18" s="3"/>
    </row>
    <row r="19" spans="2:14" ht="12.75">
      <c r="B19" s="6" t="s">
        <v>12</v>
      </c>
      <c r="C19" s="7"/>
      <c r="D19" s="7"/>
      <c r="E19" s="7"/>
      <c r="F19" s="7"/>
      <c r="G19" s="7"/>
      <c r="I19" s="6"/>
      <c r="J19" s="3"/>
      <c r="K19" s="3"/>
      <c r="L19" s="3"/>
      <c r="M19" s="3"/>
      <c r="N19" s="3"/>
    </row>
    <row r="20" spans="2:14" ht="12.75">
      <c r="B20" s="6" t="s">
        <v>12</v>
      </c>
      <c r="C20" s="7"/>
      <c r="D20" s="7"/>
      <c r="E20" s="7"/>
      <c r="F20" s="7"/>
      <c r="G20" s="7"/>
      <c r="I20" s="6"/>
      <c r="J20" s="3"/>
      <c r="K20" s="3"/>
      <c r="L20" s="3"/>
      <c r="M20" s="3"/>
      <c r="N20" s="3"/>
    </row>
    <row r="21" spans="2:14" ht="12.75">
      <c r="B21" s="6" t="s">
        <v>12</v>
      </c>
      <c r="C21" s="7"/>
      <c r="D21" s="7"/>
      <c r="E21" s="7"/>
      <c r="F21" s="7"/>
      <c r="G21" s="7"/>
      <c r="I21" s="6"/>
      <c r="J21" s="3"/>
      <c r="K21" s="3"/>
      <c r="L21" s="3"/>
      <c r="M21" s="3"/>
      <c r="N21" s="3"/>
    </row>
    <row r="22" spans="2:14" ht="12.75">
      <c r="B22" s="6" t="s">
        <v>12</v>
      </c>
      <c r="C22" s="7"/>
      <c r="D22" s="7"/>
      <c r="E22" s="7"/>
      <c r="F22" s="7"/>
      <c r="G22" s="7"/>
      <c r="I22" s="6"/>
      <c r="J22" s="3"/>
      <c r="K22" s="3"/>
      <c r="L22" s="3"/>
      <c r="M22" s="3"/>
      <c r="N22" s="3"/>
    </row>
    <row r="23" spans="2:14" ht="12.75">
      <c r="B23" s="6" t="s">
        <v>12</v>
      </c>
      <c r="C23" s="7"/>
      <c r="D23" s="7"/>
      <c r="E23" s="7"/>
      <c r="F23" s="7"/>
      <c r="G23" s="7"/>
      <c r="I23" s="6"/>
      <c r="J23" s="3"/>
      <c r="K23" s="3"/>
      <c r="L23" s="3"/>
      <c r="M23" s="3"/>
      <c r="N23" s="3"/>
    </row>
    <row r="24" spans="2:14" ht="12.75">
      <c r="B24" s="6" t="s">
        <v>12</v>
      </c>
      <c r="C24" s="7"/>
      <c r="D24" s="7"/>
      <c r="E24" s="7"/>
      <c r="F24" s="7"/>
      <c r="G24" s="7"/>
      <c r="I24" s="6"/>
      <c r="J24" s="3"/>
      <c r="K24" s="3"/>
      <c r="L24" s="3"/>
      <c r="M24" s="3"/>
      <c r="N24" s="3"/>
    </row>
    <row r="25" spans="2:14" ht="12.75">
      <c r="B25" s="6" t="s">
        <v>12</v>
      </c>
      <c r="C25" s="7"/>
      <c r="D25" s="7"/>
      <c r="E25" s="7"/>
      <c r="F25" s="7"/>
      <c r="G25" s="7"/>
      <c r="I25" s="6"/>
      <c r="J25" s="3"/>
      <c r="K25" s="3"/>
      <c r="L25" s="3"/>
      <c r="M25" s="3"/>
      <c r="N25" s="3"/>
    </row>
    <row r="26" spans="3:14" ht="12.75">
      <c r="C26" s="7"/>
      <c r="D26" s="7"/>
      <c r="E26" s="7"/>
      <c r="F26" s="7"/>
      <c r="G26" s="7"/>
      <c r="I26" s="6"/>
      <c r="J26" s="3"/>
      <c r="K26" s="3"/>
      <c r="L26" s="3"/>
      <c r="M26" s="3"/>
      <c r="N26" s="3"/>
    </row>
    <row r="27" spans="3:14" ht="12.75">
      <c r="C27" s="7"/>
      <c r="D27" s="7"/>
      <c r="E27" s="7"/>
      <c r="F27" s="7"/>
      <c r="G27" s="7"/>
      <c r="I27" s="6"/>
      <c r="J27" s="3"/>
      <c r="K27" s="3"/>
      <c r="L27" s="3"/>
      <c r="M27" s="3"/>
      <c r="N27" s="3"/>
    </row>
    <row r="28" spans="3:14" ht="12.75">
      <c r="C28" s="7"/>
      <c r="D28" s="7"/>
      <c r="E28" s="7"/>
      <c r="F28" s="7"/>
      <c r="G28" s="7"/>
      <c r="I28" s="6"/>
      <c r="J28" s="3"/>
      <c r="K28" s="3"/>
      <c r="L28" s="3"/>
      <c r="M28" s="3"/>
      <c r="N28" s="3"/>
    </row>
  </sheetData>
  <sheetProtection/>
  <mergeCells count="14">
    <mergeCell ref="A5:M5"/>
    <mergeCell ref="A8:M8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A9" sqref="A9"/>
    </sheetView>
  </sheetViews>
  <sheetFormatPr defaultColWidth="9.00390625" defaultRowHeight="12.75"/>
  <cols>
    <col min="1" max="1" width="7.375" style="6" bestFit="1" customWidth="1"/>
    <col min="2" max="2" width="20.125" style="6" bestFit="1" customWidth="1"/>
    <col min="3" max="3" width="28.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9.125" style="6" bestFit="1" customWidth="1"/>
    <col min="8" max="10" width="5.625" style="7" bestFit="1" customWidth="1"/>
    <col min="11" max="11" width="4.875" style="7" bestFit="1" customWidth="1"/>
    <col min="12" max="12" width="11.25390625" style="7" bestFit="1" customWidth="1"/>
    <col min="13" max="13" width="8.625" style="7" bestFit="1" customWidth="1"/>
    <col min="14" max="14" width="8.875" style="6" bestFit="1" customWidth="1"/>
    <col min="15" max="16384" width="9.125" style="3" customWidth="1"/>
  </cols>
  <sheetData>
    <row r="1" spans="1:14" s="2" customFormat="1" ht="28.5" customHeight="1">
      <c r="A1" s="50" t="s">
        <v>376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15</v>
      </c>
      <c r="F3" s="44" t="s">
        <v>4</v>
      </c>
      <c r="G3" s="44" t="s">
        <v>8</v>
      </c>
      <c r="H3" s="44" t="s">
        <v>17</v>
      </c>
      <c r="I3" s="44"/>
      <c r="J3" s="44"/>
      <c r="K3" s="44"/>
      <c r="L3" s="44" t="s">
        <v>157</v>
      </c>
      <c r="M3" s="44" t="s">
        <v>3</v>
      </c>
      <c r="N3" s="46" t="s">
        <v>2</v>
      </c>
    </row>
    <row r="4" spans="1:14" s="1" customFormat="1" ht="21" customHeight="1" thickBot="1">
      <c r="A4" s="58"/>
      <c r="B4" s="43"/>
      <c r="C4" s="45"/>
      <c r="D4" s="45"/>
      <c r="E4" s="45"/>
      <c r="F4" s="45"/>
      <c r="G4" s="45"/>
      <c r="H4" s="4">
        <v>1</v>
      </c>
      <c r="I4" s="4">
        <v>2</v>
      </c>
      <c r="J4" s="4">
        <v>3</v>
      </c>
      <c r="K4" s="4" t="s">
        <v>5</v>
      </c>
      <c r="L4" s="45"/>
      <c r="M4" s="45"/>
      <c r="N4" s="47"/>
    </row>
    <row r="5" spans="1:13" ht="15">
      <c r="A5" s="48" t="s">
        <v>53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4" ht="12.75">
      <c r="A6" s="11" t="s">
        <v>40</v>
      </c>
      <c r="B6" s="11" t="s">
        <v>379</v>
      </c>
      <c r="C6" s="11" t="s">
        <v>377</v>
      </c>
      <c r="D6" s="11" t="s">
        <v>295</v>
      </c>
      <c r="E6" s="11" t="str">
        <f>"0,5873"</f>
        <v>0,5873</v>
      </c>
      <c r="F6" s="11" t="s">
        <v>23</v>
      </c>
      <c r="G6" s="11" t="s">
        <v>24</v>
      </c>
      <c r="H6" s="13" t="s">
        <v>62</v>
      </c>
      <c r="I6" s="13" t="s">
        <v>46</v>
      </c>
      <c r="J6" s="13" t="s">
        <v>378</v>
      </c>
      <c r="K6" s="14"/>
      <c r="L6" s="14" t="str">
        <f>"222,5"</f>
        <v>222,5</v>
      </c>
      <c r="M6" s="14" t="str">
        <f>"133,0264"</f>
        <v>133,0264</v>
      </c>
      <c r="N6" s="11" t="s">
        <v>33</v>
      </c>
    </row>
    <row r="7" ht="12.75">
      <c r="B7" s="6" t="s">
        <v>12</v>
      </c>
    </row>
    <row r="8" spans="1:13" ht="15">
      <c r="A8" s="40" t="s">
        <v>148</v>
      </c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4" ht="12.75">
      <c r="A9" s="14" t="s">
        <v>40</v>
      </c>
      <c r="B9" s="11" t="s">
        <v>149</v>
      </c>
      <c r="C9" s="11" t="s">
        <v>150</v>
      </c>
      <c r="D9" s="11" t="s">
        <v>151</v>
      </c>
      <c r="E9" s="11" t="str">
        <f>"0,5669"</f>
        <v>0,5669</v>
      </c>
      <c r="F9" s="11" t="s">
        <v>23</v>
      </c>
      <c r="G9" s="11" t="s">
        <v>81</v>
      </c>
      <c r="H9" s="13" t="s">
        <v>334</v>
      </c>
      <c r="I9" s="13" t="s">
        <v>27</v>
      </c>
      <c r="J9" s="13" t="s">
        <v>107</v>
      </c>
      <c r="K9" s="14"/>
      <c r="L9" s="14" t="str">
        <f>"190,0"</f>
        <v>190,0</v>
      </c>
      <c r="M9" s="14" t="str">
        <f>"108,0341"</f>
        <v>108,0341</v>
      </c>
      <c r="N9" s="11" t="s">
        <v>33</v>
      </c>
    </row>
    <row r="10" ht="12.75">
      <c r="B10" s="6" t="s">
        <v>12</v>
      </c>
    </row>
    <row r="11" spans="1:13" ht="15">
      <c r="A11" s="40" t="s">
        <v>152</v>
      </c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4" ht="12.75">
      <c r="A12" s="11" t="s">
        <v>170</v>
      </c>
      <c r="B12" s="11" t="s">
        <v>318</v>
      </c>
      <c r="C12" s="11" t="s">
        <v>319</v>
      </c>
      <c r="D12" s="11" t="s">
        <v>320</v>
      </c>
      <c r="E12" s="11" t="str">
        <f>"0,5380"</f>
        <v>0,5380</v>
      </c>
      <c r="F12" s="11" t="s">
        <v>23</v>
      </c>
      <c r="G12" s="11" t="s">
        <v>24</v>
      </c>
      <c r="H12" s="12" t="s">
        <v>31</v>
      </c>
      <c r="I12" s="14"/>
      <c r="J12" s="14"/>
      <c r="K12" s="14"/>
      <c r="L12" s="14" t="str">
        <f>"0.00"</f>
        <v>0.00</v>
      </c>
      <c r="M12" s="14" t="str">
        <f>"0,0000"</f>
        <v>0,0000</v>
      </c>
      <c r="N12" s="11" t="s">
        <v>33</v>
      </c>
    </row>
    <row r="13" ht="12.75">
      <c r="B13" s="6" t="s">
        <v>12</v>
      </c>
    </row>
    <row r="14" spans="2:14" ht="12.75">
      <c r="B14" s="6" t="s">
        <v>12</v>
      </c>
      <c r="C14" s="7"/>
      <c r="D14" s="7"/>
      <c r="E14" s="7"/>
      <c r="F14" s="7"/>
      <c r="G14" s="7"/>
      <c r="I14" s="6"/>
      <c r="J14" s="3"/>
      <c r="K14" s="3"/>
      <c r="L14" s="3"/>
      <c r="M14" s="3"/>
      <c r="N14" s="3"/>
    </row>
    <row r="15" spans="2:14" ht="12.75">
      <c r="B15" s="6" t="s">
        <v>12</v>
      </c>
      <c r="C15" s="7"/>
      <c r="D15" s="7"/>
      <c r="E15" s="7"/>
      <c r="F15" s="7"/>
      <c r="G15" s="7"/>
      <c r="I15" s="6"/>
      <c r="J15" s="3"/>
      <c r="K15" s="3"/>
      <c r="L15" s="3"/>
      <c r="M15" s="3"/>
      <c r="N15" s="3"/>
    </row>
    <row r="16" spans="2:14" ht="12.75">
      <c r="B16" s="6" t="s">
        <v>12</v>
      </c>
      <c r="C16" s="7"/>
      <c r="D16" s="7"/>
      <c r="E16" s="7"/>
      <c r="F16" s="7"/>
      <c r="G16" s="7"/>
      <c r="I16" s="6"/>
      <c r="J16" s="3"/>
      <c r="K16" s="3"/>
      <c r="L16" s="3"/>
      <c r="M16" s="3"/>
      <c r="N16" s="3"/>
    </row>
    <row r="17" spans="2:14" ht="12.75">
      <c r="B17" s="6" t="s">
        <v>12</v>
      </c>
      <c r="C17" s="7"/>
      <c r="D17" s="7"/>
      <c r="E17" s="7"/>
      <c r="F17" s="7"/>
      <c r="G17" s="7"/>
      <c r="I17" s="6"/>
      <c r="J17" s="3"/>
      <c r="K17" s="3"/>
      <c r="L17" s="3"/>
      <c r="M17" s="3"/>
      <c r="N17" s="3"/>
    </row>
    <row r="18" spans="2:14" ht="12.75">
      <c r="B18" s="6" t="s">
        <v>12</v>
      </c>
      <c r="C18" s="7"/>
      <c r="D18" s="7"/>
      <c r="E18" s="7"/>
      <c r="F18" s="7"/>
      <c r="G18" s="7"/>
      <c r="I18" s="6"/>
      <c r="J18" s="3"/>
      <c r="K18" s="3"/>
      <c r="L18" s="3"/>
      <c r="M18" s="3"/>
      <c r="N18" s="3"/>
    </row>
    <row r="19" spans="2:14" ht="12.75">
      <c r="B19" s="6" t="s">
        <v>12</v>
      </c>
      <c r="C19" s="7"/>
      <c r="D19" s="7"/>
      <c r="E19" s="7"/>
      <c r="F19" s="7"/>
      <c r="G19" s="7"/>
      <c r="I19" s="6"/>
      <c r="J19" s="3"/>
      <c r="K19" s="3"/>
      <c r="L19" s="3"/>
      <c r="M19" s="3"/>
      <c r="N19" s="3"/>
    </row>
    <row r="20" spans="2:14" ht="12.75">
      <c r="B20" s="6" t="s">
        <v>12</v>
      </c>
      <c r="C20" s="7"/>
      <c r="D20" s="7"/>
      <c r="E20" s="7"/>
      <c r="F20" s="7"/>
      <c r="G20" s="7"/>
      <c r="I20" s="6"/>
      <c r="J20" s="3"/>
      <c r="K20" s="3"/>
      <c r="L20" s="3"/>
      <c r="M20" s="3"/>
      <c r="N20" s="3"/>
    </row>
    <row r="21" spans="2:14" ht="12.75">
      <c r="B21" s="6" t="s">
        <v>12</v>
      </c>
      <c r="C21" s="7"/>
      <c r="D21" s="7"/>
      <c r="E21" s="7"/>
      <c r="F21" s="7"/>
      <c r="G21" s="7"/>
      <c r="I21" s="6"/>
      <c r="J21" s="3"/>
      <c r="K21" s="3"/>
      <c r="L21" s="3"/>
      <c r="M21" s="3"/>
      <c r="N21" s="3"/>
    </row>
    <row r="22" spans="2:14" ht="12.75">
      <c r="B22" s="6" t="s">
        <v>12</v>
      </c>
      <c r="C22" s="7"/>
      <c r="D22" s="7"/>
      <c r="E22" s="7"/>
      <c r="F22" s="7"/>
      <c r="G22" s="7"/>
      <c r="I22" s="6"/>
      <c r="J22" s="3"/>
      <c r="K22" s="3"/>
      <c r="L22" s="3"/>
      <c r="M22" s="3"/>
      <c r="N22" s="3"/>
    </row>
    <row r="23" spans="2:14" ht="12.75">
      <c r="B23" s="6" t="s">
        <v>12</v>
      </c>
      <c r="C23" s="7"/>
      <c r="D23" s="7"/>
      <c r="E23" s="7"/>
      <c r="F23" s="7"/>
      <c r="G23" s="7"/>
      <c r="I23" s="6"/>
      <c r="J23" s="3"/>
      <c r="K23" s="3"/>
      <c r="L23" s="3"/>
      <c r="M23" s="3"/>
      <c r="N23" s="3"/>
    </row>
    <row r="24" spans="2:14" ht="12.75">
      <c r="B24" s="6" t="s">
        <v>12</v>
      </c>
      <c r="C24" s="7"/>
      <c r="D24" s="7"/>
      <c r="E24" s="7"/>
      <c r="F24" s="7"/>
      <c r="G24" s="7"/>
      <c r="I24" s="6"/>
      <c r="J24" s="3"/>
      <c r="K24" s="3"/>
      <c r="L24" s="3"/>
      <c r="M24" s="3"/>
      <c r="N24" s="3"/>
    </row>
    <row r="25" spans="2:14" ht="12.75">
      <c r="B25" s="6" t="s">
        <v>12</v>
      </c>
      <c r="C25" s="7"/>
      <c r="D25" s="7"/>
      <c r="E25" s="7"/>
      <c r="F25" s="7"/>
      <c r="G25" s="7"/>
      <c r="I25" s="6"/>
      <c r="J25" s="3"/>
      <c r="K25" s="3"/>
      <c r="L25" s="3"/>
      <c r="M25" s="3"/>
      <c r="N25" s="3"/>
    </row>
    <row r="26" spans="2:14" ht="12.75">
      <c r="B26" s="6" t="s">
        <v>12</v>
      </c>
      <c r="C26" s="7"/>
      <c r="D26" s="7"/>
      <c r="E26" s="7"/>
      <c r="F26" s="7"/>
      <c r="G26" s="7"/>
      <c r="I26" s="6"/>
      <c r="J26" s="3"/>
      <c r="K26" s="3"/>
      <c r="L26" s="3"/>
      <c r="M26" s="3"/>
      <c r="N26" s="3"/>
    </row>
    <row r="27" spans="2:14" ht="12.75">
      <c r="B27" s="6" t="s">
        <v>12</v>
      </c>
      <c r="C27" s="7"/>
      <c r="D27" s="7"/>
      <c r="E27" s="7"/>
      <c r="F27" s="7"/>
      <c r="G27" s="7"/>
      <c r="I27" s="6"/>
      <c r="J27" s="3"/>
      <c r="K27" s="3"/>
      <c r="L27" s="3"/>
      <c r="M27" s="3"/>
      <c r="N27" s="3"/>
    </row>
    <row r="28" spans="2:14" ht="12.75">
      <c r="B28" s="6" t="s">
        <v>12</v>
      </c>
      <c r="C28" s="7"/>
      <c r="D28" s="7"/>
      <c r="E28" s="7"/>
      <c r="F28" s="7"/>
      <c r="G28" s="7"/>
      <c r="I28" s="6"/>
      <c r="J28" s="3"/>
      <c r="K28" s="3"/>
      <c r="L28" s="3"/>
      <c r="M28" s="3"/>
      <c r="N28" s="3"/>
    </row>
  </sheetData>
  <sheetProtection/>
  <mergeCells count="15">
    <mergeCell ref="A11:M11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A5:M5"/>
    <mergeCell ref="A8:M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6">
      <selection activeCell="A21" sqref="A21:A22"/>
    </sheetView>
  </sheetViews>
  <sheetFormatPr defaultColWidth="9.00390625" defaultRowHeight="12.75"/>
  <cols>
    <col min="1" max="1" width="7.375" style="6" bestFit="1" customWidth="1"/>
    <col min="2" max="2" width="19.00390625" style="6" bestFit="1" customWidth="1"/>
    <col min="3" max="3" width="28.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9.875" style="6" bestFit="1" customWidth="1"/>
    <col min="8" max="10" width="5.625" style="7" bestFit="1" customWidth="1"/>
    <col min="11" max="11" width="4.875" style="7" bestFit="1" customWidth="1"/>
    <col min="12" max="12" width="11.25390625" style="7" bestFit="1" customWidth="1"/>
    <col min="13" max="13" width="8.625" style="7" bestFit="1" customWidth="1"/>
    <col min="14" max="14" width="8.875" style="6" bestFit="1" customWidth="1"/>
    <col min="15" max="16384" width="9.125" style="3" customWidth="1"/>
  </cols>
  <sheetData>
    <row r="1" spans="1:14" s="2" customFormat="1" ht="28.5" customHeight="1">
      <c r="A1" s="50" t="s">
        <v>349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15</v>
      </c>
      <c r="F3" s="44" t="s">
        <v>4</v>
      </c>
      <c r="G3" s="44" t="s">
        <v>8</v>
      </c>
      <c r="H3" s="44" t="s">
        <v>17</v>
      </c>
      <c r="I3" s="44"/>
      <c r="J3" s="44"/>
      <c r="K3" s="44"/>
      <c r="L3" s="44" t="s">
        <v>157</v>
      </c>
      <c r="M3" s="44" t="s">
        <v>3</v>
      </c>
      <c r="N3" s="46" t="s">
        <v>2</v>
      </c>
    </row>
    <row r="4" spans="1:14" s="1" customFormat="1" ht="21" customHeight="1" thickBot="1">
      <c r="A4" s="58"/>
      <c r="B4" s="43"/>
      <c r="C4" s="45"/>
      <c r="D4" s="45"/>
      <c r="E4" s="45"/>
      <c r="F4" s="45"/>
      <c r="G4" s="45"/>
      <c r="H4" s="4">
        <v>1</v>
      </c>
      <c r="I4" s="4">
        <v>2</v>
      </c>
      <c r="J4" s="4">
        <v>3</v>
      </c>
      <c r="K4" s="4" t="s">
        <v>5</v>
      </c>
      <c r="L4" s="45"/>
      <c r="M4" s="45"/>
      <c r="N4" s="47"/>
    </row>
    <row r="5" spans="1:13" ht="15">
      <c r="A5" s="48" t="s">
        <v>19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4" ht="12.75">
      <c r="A6" s="21" t="s">
        <v>40</v>
      </c>
      <c r="B6" s="18" t="s">
        <v>350</v>
      </c>
      <c r="C6" s="18" t="s">
        <v>351</v>
      </c>
      <c r="D6" s="18" t="s">
        <v>279</v>
      </c>
      <c r="E6" s="18" t="str">
        <f>"0,6262"</f>
        <v>0,6262</v>
      </c>
      <c r="F6" s="18" t="s">
        <v>23</v>
      </c>
      <c r="G6" s="18" t="s">
        <v>352</v>
      </c>
      <c r="H6" s="20" t="s">
        <v>25</v>
      </c>
      <c r="I6" s="20" t="s">
        <v>26</v>
      </c>
      <c r="J6" s="19" t="s">
        <v>334</v>
      </c>
      <c r="K6" s="21"/>
      <c r="L6" s="21" t="str">
        <f>"170,0"</f>
        <v>170,0</v>
      </c>
      <c r="M6" s="21" t="str">
        <f>"106,4540"</f>
        <v>106,4540</v>
      </c>
      <c r="N6" s="18" t="s">
        <v>33</v>
      </c>
    </row>
    <row r="7" spans="1:14" ht="12.75">
      <c r="A7" s="25" t="s">
        <v>346</v>
      </c>
      <c r="B7" s="22" t="s">
        <v>353</v>
      </c>
      <c r="C7" s="22" t="s">
        <v>354</v>
      </c>
      <c r="D7" s="22" t="s">
        <v>355</v>
      </c>
      <c r="E7" s="22" t="str">
        <f>"0,6295"</f>
        <v>0,6295</v>
      </c>
      <c r="F7" s="22" t="s">
        <v>23</v>
      </c>
      <c r="G7" s="22" t="s">
        <v>249</v>
      </c>
      <c r="H7" s="23" t="s">
        <v>91</v>
      </c>
      <c r="I7" s="23" t="s">
        <v>356</v>
      </c>
      <c r="J7" s="23" t="s">
        <v>25</v>
      </c>
      <c r="K7" s="25"/>
      <c r="L7" s="25" t="str">
        <f>"160,0"</f>
        <v>160,0</v>
      </c>
      <c r="M7" s="25" t="str">
        <f>"100,7200"</f>
        <v>100,7200</v>
      </c>
      <c r="N7" s="22" t="s">
        <v>33</v>
      </c>
    </row>
    <row r="8" ht="12.75">
      <c r="B8" s="6" t="s">
        <v>12</v>
      </c>
    </row>
    <row r="9" spans="1:13" ht="15">
      <c r="A9" s="40" t="s">
        <v>53</v>
      </c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4" ht="12.75">
      <c r="A10" s="21" t="s">
        <v>40</v>
      </c>
      <c r="B10" s="18" t="s">
        <v>357</v>
      </c>
      <c r="C10" s="18" t="s">
        <v>358</v>
      </c>
      <c r="D10" s="18" t="s">
        <v>291</v>
      </c>
      <c r="E10" s="18" t="str">
        <f>"0,5869"</f>
        <v>0,5869</v>
      </c>
      <c r="F10" s="18" t="s">
        <v>23</v>
      </c>
      <c r="G10" s="18" t="s">
        <v>24</v>
      </c>
      <c r="H10" s="19" t="s">
        <v>62</v>
      </c>
      <c r="I10" s="19" t="s">
        <v>62</v>
      </c>
      <c r="J10" s="20" t="s">
        <v>62</v>
      </c>
      <c r="K10" s="21"/>
      <c r="L10" s="21" t="str">
        <f>"210,0"</f>
        <v>210,0</v>
      </c>
      <c r="M10" s="21" t="str">
        <f>"123,2490"</f>
        <v>123,2490</v>
      </c>
      <c r="N10" s="18" t="s">
        <v>33</v>
      </c>
    </row>
    <row r="11" spans="1:14" ht="12.75">
      <c r="A11" s="29" t="s">
        <v>346</v>
      </c>
      <c r="B11" s="26" t="s">
        <v>359</v>
      </c>
      <c r="C11" s="26" t="s">
        <v>360</v>
      </c>
      <c r="D11" s="26" t="s">
        <v>227</v>
      </c>
      <c r="E11" s="26" t="str">
        <f>"0,5853"</f>
        <v>0,5853</v>
      </c>
      <c r="F11" s="26" t="s">
        <v>23</v>
      </c>
      <c r="G11" s="26" t="s">
        <v>352</v>
      </c>
      <c r="H11" s="27" t="s">
        <v>27</v>
      </c>
      <c r="I11" s="27" t="s">
        <v>107</v>
      </c>
      <c r="J11" s="29"/>
      <c r="K11" s="29"/>
      <c r="L11" s="29" t="str">
        <f>"190,0"</f>
        <v>190,0</v>
      </c>
      <c r="M11" s="29" t="str">
        <f>"111,2070"</f>
        <v>111,2070</v>
      </c>
      <c r="N11" s="26" t="s">
        <v>33</v>
      </c>
    </row>
    <row r="12" spans="1:14" ht="12.75">
      <c r="A12" s="25" t="s">
        <v>40</v>
      </c>
      <c r="B12" s="22" t="s">
        <v>361</v>
      </c>
      <c r="C12" s="22" t="s">
        <v>362</v>
      </c>
      <c r="D12" s="22" t="s">
        <v>363</v>
      </c>
      <c r="E12" s="22" t="str">
        <f>"0,5893"</f>
        <v>0,5893</v>
      </c>
      <c r="F12" s="22" t="s">
        <v>23</v>
      </c>
      <c r="G12" s="22" t="s">
        <v>24</v>
      </c>
      <c r="H12" s="23" t="s">
        <v>49</v>
      </c>
      <c r="I12" s="24" t="s">
        <v>112</v>
      </c>
      <c r="J12" s="24" t="s">
        <v>25</v>
      </c>
      <c r="K12" s="25"/>
      <c r="L12" s="25" t="str">
        <f>"150,0"</f>
        <v>150,0</v>
      </c>
      <c r="M12" s="25" t="str">
        <f>"89,9861"</f>
        <v>89,9861</v>
      </c>
      <c r="N12" s="22" t="s">
        <v>33</v>
      </c>
    </row>
    <row r="13" ht="12.75">
      <c r="B13" s="6" t="s">
        <v>12</v>
      </c>
    </row>
    <row r="14" spans="1:13" ht="15">
      <c r="A14" s="40" t="s">
        <v>148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4" ht="12.75">
      <c r="A15" s="14" t="s">
        <v>40</v>
      </c>
      <c r="B15" s="11" t="s">
        <v>364</v>
      </c>
      <c r="C15" s="11" t="s">
        <v>365</v>
      </c>
      <c r="D15" s="11" t="s">
        <v>366</v>
      </c>
      <c r="E15" s="11" t="str">
        <f>"0,5727"</f>
        <v>0,5727</v>
      </c>
      <c r="F15" s="11" t="s">
        <v>23</v>
      </c>
      <c r="G15" s="11" t="s">
        <v>24</v>
      </c>
      <c r="H15" s="13" t="s">
        <v>49</v>
      </c>
      <c r="I15" s="13" t="s">
        <v>112</v>
      </c>
      <c r="J15" s="12" t="s">
        <v>156</v>
      </c>
      <c r="K15" s="14"/>
      <c r="L15" s="14" t="str">
        <f>"155,0"</f>
        <v>155,0</v>
      </c>
      <c r="M15" s="14" t="str">
        <f>"88,7685"</f>
        <v>88,7685</v>
      </c>
      <c r="N15" s="11" t="s">
        <v>33</v>
      </c>
    </row>
    <row r="16" ht="12.75">
      <c r="B16" s="6" t="s">
        <v>12</v>
      </c>
    </row>
    <row r="17" spans="1:13" ht="15">
      <c r="A17" s="40" t="s">
        <v>152</v>
      </c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4" ht="12.75">
      <c r="A18" s="14" t="s">
        <v>40</v>
      </c>
      <c r="B18" s="11" t="s">
        <v>367</v>
      </c>
      <c r="C18" s="11" t="s">
        <v>368</v>
      </c>
      <c r="D18" s="11" t="s">
        <v>369</v>
      </c>
      <c r="E18" s="11" t="str">
        <f>"0,5481"</f>
        <v>0,5481</v>
      </c>
      <c r="F18" s="11" t="s">
        <v>23</v>
      </c>
      <c r="G18" s="11" t="s">
        <v>352</v>
      </c>
      <c r="H18" s="13" t="s">
        <v>31</v>
      </c>
      <c r="I18" s="13" t="s">
        <v>32</v>
      </c>
      <c r="J18" s="13" t="s">
        <v>370</v>
      </c>
      <c r="K18" s="14"/>
      <c r="L18" s="14" t="str">
        <f>"192,5"</f>
        <v>192,5</v>
      </c>
      <c r="M18" s="14" t="str">
        <f>"105,5092"</f>
        <v>105,5092</v>
      </c>
      <c r="N18" s="11" t="s">
        <v>33</v>
      </c>
    </row>
    <row r="19" ht="12.75">
      <c r="B19" s="6" t="s">
        <v>12</v>
      </c>
    </row>
    <row r="20" spans="1:13" ht="15">
      <c r="A20" s="40" t="s">
        <v>165</v>
      </c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4" ht="12.75">
      <c r="A21" s="21" t="s">
        <v>40</v>
      </c>
      <c r="B21" s="18" t="s">
        <v>371</v>
      </c>
      <c r="C21" s="18" t="s">
        <v>372</v>
      </c>
      <c r="D21" s="18" t="s">
        <v>373</v>
      </c>
      <c r="E21" s="18" t="str">
        <f>"0,5327"</f>
        <v>0,5327</v>
      </c>
      <c r="F21" s="18" t="s">
        <v>23</v>
      </c>
      <c r="G21" s="18" t="s">
        <v>81</v>
      </c>
      <c r="H21" s="20" t="s">
        <v>62</v>
      </c>
      <c r="I21" s="20" t="s">
        <v>374</v>
      </c>
      <c r="J21" s="20" t="s">
        <v>59</v>
      </c>
      <c r="K21" s="21"/>
      <c r="L21" s="21" t="str">
        <f>"225,0"</f>
        <v>225,0</v>
      </c>
      <c r="M21" s="21" t="str">
        <f>"119,8575"</f>
        <v>119,8575</v>
      </c>
      <c r="N21" s="18" t="s">
        <v>33</v>
      </c>
    </row>
    <row r="22" spans="1:14" ht="12.75">
      <c r="A22" s="25" t="s">
        <v>40</v>
      </c>
      <c r="B22" s="22" t="s">
        <v>371</v>
      </c>
      <c r="C22" s="22" t="s">
        <v>375</v>
      </c>
      <c r="D22" s="22" t="s">
        <v>373</v>
      </c>
      <c r="E22" s="22" t="str">
        <f>"0,5327"</f>
        <v>0,5327</v>
      </c>
      <c r="F22" s="22" t="s">
        <v>23</v>
      </c>
      <c r="G22" s="22" t="s">
        <v>81</v>
      </c>
      <c r="H22" s="23" t="s">
        <v>62</v>
      </c>
      <c r="I22" s="23" t="s">
        <v>374</v>
      </c>
      <c r="J22" s="23" t="s">
        <v>59</v>
      </c>
      <c r="K22" s="25"/>
      <c r="L22" s="25" t="str">
        <f>"225,0"</f>
        <v>225,0</v>
      </c>
      <c r="M22" s="25" t="str">
        <f>"137,1170"</f>
        <v>137,1170</v>
      </c>
      <c r="N22" s="22" t="s">
        <v>33</v>
      </c>
    </row>
    <row r="23" ht="12.75">
      <c r="B23" s="6" t="s">
        <v>12</v>
      </c>
    </row>
    <row r="24" spans="2:14" ht="12.75">
      <c r="B24" s="6" t="s">
        <v>12</v>
      </c>
      <c r="C24" s="7"/>
      <c r="D24" s="7"/>
      <c r="E24" s="7"/>
      <c r="F24" s="7"/>
      <c r="G24" s="7"/>
      <c r="I24" s="6"/>
      <c r="J24" s="3"/>
      <c r="K24" s="3"/>
      <c r="L24" s="3"/>
      <c r="M24" s="3"/>
      <c r="N24" s="3"/>
    </row>
    <row r="25" spans="2:14" ht="12.75">
      <c r="B25" s="6" t="s">
        <v>12</v>
      </c>
      <c r="C25" s="7"/>
      <c r="D25" s="7"/>
      <c r="E25" s="7"/>
      <c r="F25" s="7"/>
      <c r="G25" s="7"/>
      <c r="I25" s="6"/>
      <c r="J25" s="3"/>
      <c r="K25" s="3"/>
      <c r="L25" s="3"/>
      <c r="M25" s="3"/>
      <c r="N25" s="3"/>
    </row>
    <row r="26" spans="2:14" ht="12.75">
      <c r="B26" s="6" t="s">
        <v>12</v>
      </c>
      <c r="C26" s="7"/>
      <c r="D26" s="7"/>
      <c r="E26" s="7"/>
      <c r="F26" s="7"/>
      <c r="G26" s="7"/>
      <c r="I26" s="6"/>
      <c r="J26" s="3"/>
      <c r="K26" s="3"/>
      <c r="L26" s="3"/>
      <c r="M26" s="3"/>
      <c r="N26" s="3"/>
    </row>
    <row r="27" spans="2:14" ht="12.75">
      <c r="B27" s="6" t="s">
        <v>12</v>
      </c>
      <c r="C27" s="7"/>
      <c r="D27" s="7"/>
      <c r="E27" s="7"/>
      <c r="F27" s="7"/>
      <c r="G27" s="7"/>
      <c r="I27" s="6"/>
      <c r="J27" s="3"/>
      <c r="K27" s="3"/>
      <c r="L27" s="3"/>
      <c r="M27" s="3"/>
      <c r="N27" s="3"/>
    </row>
    <row r="28" spans="2:14" ht="12.75">
      <c r="B28" s="6" t="s">
        <v>12</v>
      </c>
      <c r="C28" s="7"/>
      <c r="D28" s="7"/>
      <c r="E28" s="7"/>
      <c r="F28" s="7"/>
      <c r="G28" s="7"/>
      <c r="I28" s="6"/>
      <c r="J28" s="3"/>
      <c r="K28" s="3"/>
      <c r="L28" s="3"/>
      <c r="M28" s="3"/>
      <c r="N28" s="3"/>
    </row>
    <row r="29" spans="2:14" ht="12.75">
      <c r="B29" s="6" t="s">
        <v>12</v>
      </c>
      <c r="C29" s="7"/>
      <c r="D29" s="7"/>
      <c r="E29" s="7"/>
      <c r="F29" s="7"/>
      <c r="G29" s="7"/>
      <c r="I29" s="6"/>
      <c r="J29" s="3"/>
      <c r="K29" s="3"/>
      <c r="L29" s="3"/>
      <c r="M29" s="3"/>
      <c r="N29" s="3"/>
    </row>
    <row r="30" spans="2:14" ht="12.75">
      <c r="B30" s="6" t="s">
        <v>12</v>
      </c>
      <c r="C30" s="7"/>
      <c r="D30" s="7"/>
      <c r="E30" s="7"/>
      <c r="F30" s="7"/>
      <c r="G30" s="7"/>
      <c r="I30" s="6"/>
      <c r="J30" s="3"/>
      <c r="K30" s="3"/>
      <c r="L30" s="3"/>
      <c r="M30" s="3"/>
      <c r="N30" s="3"/>
    </row>
    <row r="31" spans="2:14" ht="12.75">
      <c r="B31" s="6" t="s">
        <v>12</v>
      </c>
      <c r="C31" s="7"/>
      <c r="D31" s="7"/>
      <c r="E31" s="7"/>
      <c r="F31" s="7"/>
      <c r="G31" s="7"/>
      <c r="I31" s="6"/>
      <c r="J31" s="3"/>
      <c r="K31" s="3"/>
      <c r="L31" s="3"/>
      <c r="M31" s="3"/>
      <c r="N31" s="3"/>
    </row>
    <row r="32" spans="2:14" ht="12.75">
      <c r="B32" s="6" t="s">
        <v>12</v>
      </c>
      <c r="C32" s="7"/>
      <c r="D32" s="7"/>
      <c r="E32" s="7"/>
      <c r="F32" s="7"/>
      <c r="G32" s="7"/>
      <c r="I32" s="6"/>
      <c r="J32" s="3"/>
      <c r="K32" s="3"/>
      <c r="L32" s="3"/>
      <c r="M32" s="3"/>
      <c r="N32" s="3"/>
    </row>
    <row r="33" spans="2:14" ht="12.75">
      <c r="B33" s="6" t="s">
        <v>12</v>
      </c>
      <c r="C33" s="7"/>
      <c r="D33" s="7"/>
      <c r="E33" s="7"/>
      <c r="F33" s="7"/>
      <c r="G33" s="7"/>
      <c r="I33" s="6"/>
      <c r="J33" s="3"/>
      <c r="K33" s="3"/>
      <c r="L33" s="3"/>
      <c r="M33" s="3"/>
      <c r="N33" s="3"/>
    </row>
    <row r="34" spans="2:14" ht="12.75">
      <c r="B34" s="6" t="s">
        <v>12</v>
      </c>
      <c r="C34" s="7"/>
      <c r="D34" s="7"/>
      <c r="E34" s="7"/>
      <c r="F34" s="7"/>
      <c r="G34" s="7"/>
      <c r="I34" s="6"/>
      <c r="J34" s="3"/>
      <c r="K34" s="3"/>
      <c r="L34" s="3"/>
      <c r="M34" s="3"/>
      <c r="N34" s="3"/>
    </row>
    <row r="35" spans="2:14" ht="12.75">
      <c r="B35" s="6" t="s">
        <v>12</v>
      </c>
      <c r="C35" s="7"/>
      <c r="D35" s="7"/>
      <c r="E35" s="7"/>
      <c r="F35" s="7"/>
      <c r="G35" s="7"/>
      <c r="I35" s="6"/>
      <c r="J35" s="3"/>
      <c r="K35" s="3"/>
      <c r="L35" s="3"/>
      <c r="M35" s="3"/>
      <c r="N35" s="3"/>
    </row>
    <row r="36" spans="2:14" ht="12.75">
      <c r="B36" s="6" t="s">
        <v>12</v>
      </c>
      <c r="C36" s="7"/>
      <c r="D36" s="7"/>
      <c r="E36" s="7"/>
      <c r="F36" s="7"/>
      <c r="G36" s="7"/>
      <c r="I36" s="6"/>
      <c r="J36" s="3"/>
      <c r="K36" s="3"/>
      <c r="L36" s="3"/>
      <c r="M36" s="3"/>
      <c r="N36" s="3"/>
    </row>
    <row r="37" spans="2:14" ht="12.75">
      <c r="B37" s="6" t="s">
        <v>12</v>
      </c>
      <c r="C37" s="7"/>
      <c r="D37" s="7"/>
      <c r="E37" s="7"/>
      <c r="F37" s="7"/>
      <c r="G37" s="7"/>
      <c r="I37" s="6"/>
      <c r="J37" s="3"/>
      <c r="K37" s="3"/>
      <c r="L37" s="3"/>
      <c r="M37" s="3"/>
      <c r="N37" s="3"/>
    </row>
    <row r="38" spans="2:14" ht="12.75">
      <c r="B38" s="6" t="s">
        <v>12</v>
      </c>
      <c r="C38" s="7"/>
      <c r="D38" s="7"/>
      <c r="E38" s="7"/>
      <c r="F38" s="7"/>
      <c r="G38" s="7"/>
      <c r="I38" s="6"/>
      <c r="J38" s="3"/>
      <c r="K38" s="3"/>
      <c r="L38" s="3"/>
      <c r="M38" s="3"/>
      <c r="N38" s="3"/>
    </row>
    <row r="39" spans="2:14" ht="12.75">
      <c r="B39" s="6" t="s">
        <v>12</v>
      </c>
      <c r="C39" s="7"/>
      <c r="D39" s="7"/>
      <c r="E39" s="7"/>
      <c r="F39" s="7"/>
      <c r="G39" s="7"/>
      <c r="I39" s="6"/>
      <c r="J39" s="3"/>
      <c r="K39" s="3"/>
      <c r="L39" s="3"/>
      <c r="M39" s="3"/>
      <c r="N39" s="3"/>
    </row>
    <row r="40" spans="2:14" ht="12.75">
      <c r="B40" s="6" t="s">
        <v>12</v>
      </c>
      <c r="C40" s="7"/>
      <c r="D40" s="7"/>
      <c r="E40" s="7"/>
      <c r="F40" s="7"/>
      <c r="G40" s="7"/>
      <c r="I40" s="6"/>
      <c r="J40" s="3"/>
      <c r="K40" s="3"/>
      <c r="L40" s="3"/>
      <c r="M40" s="3"/>
      <c r="N40" s="3"/>
    </row>
    <row r="41" spans="2:14" ht="12.75">
      <c r="B41" s="6" t="s">
        <v>12</v>
      </c>
      <c r="C41" s="7"/>
      <c r="D41" s="7"/>
      <c r="E41" s="7"/>
      <c r="F41" s="7"/>
      <c r="G41" s="7"/>
      <c r="I41" s="6"/>
      <c r="J41" s="3"/>
      <c r="K41" s="3"/>
      <c r="L41" s="3"/>
      <c r="M41" s="3"/>
      <c r="N41" s="3"/>
    </row>
    <row r="42" spans="2:14" ht="12.75">
      <c r="B42" s="6" t="s">
        <v>12</v>
      </c>
      <c r="C42" s="7"/>
      <c r="D42" s="7"/>
      <c r="E42" s="7"/>
      <c r="F42" s="7"/>
      <c r="G42" s="7"/>
      <c r="I42" s="6"/>
      <c r="J42" s="3"/>
      <c r="K42" s="3"/>
      <c r="L42" s="3"/>
      <c r="M42" s="3"/>
      <c r="N42" s="3"/>
    </row>
    <row r="43" spans="2:14" ht="12.75">
      <c r="B43" s="6" t="s">
        <v>12</v>
      </c>
      <c r="C43" s="7"/>
      <c r="D43" s="7"/>
      <c r="E43" s="7"/>
      <c r="F43" s="7"/>
      <c r="G43" s="7"/>
      <c r="I43" s="6"/>
      <c r="J43" s="3"/>
      <c r="K43" s="3"/>
      <c r="L43" s="3"/>
      <c r="M43" s="3"/>
      <c r="N43" s="3"/>
    </row>
    <row r="44" spans="2:14" ht="12.75">
      <c r="B44" s="6" t="s">
        <v>12</v>
      </c>
      <c r="C44" s="7"/>
      <c r="D44" s="7"/>
      <c r="E44" s="7"/>
      <c r="F44" s="7"/>
      <c r="G44" s="7"/>
      <c r="I44" s="6"/>
      <c r="J44" s="3"/>
      <c r="K44" s="3"/>
      <c r="L44" s="3"/>
      <c r="M44" s="3"/>
      <c r="N44" s="3"/>
    </row>
    <row r="45" spans="3:14" ht="12.75">
      <c r="C45" s="7"/>
      <c r="D45" s="7"/>
      <c r="E45" s="7"/>
      <c r="F45" s="7"/>
      <c r="G45" s="7"/>
      <c r="I45" s="6"/>
      <c r="J45" s="3"/>
      <c r="K45" s="3"/>
      <c r="L45" s="3"/>
      <c r="M45" s="3"/>
      <c r="N45" s="3"/>
    </row>
    <row r="46" spans="3:14" ht="12.75">
      <c r="C46" s="7"/>
      <c r="D46" s="7"/>
      <c r="E46" s="7"/>
      <c r="F46" s="7"/>
      <c r="G46" s="7"/>
      <c r="I46" s="6"/>
      <c r="J46" s="3"/>
      <c r="K46" s="3"/>
      <c r="L46" s="3"/>
      <c r="M46" s="3"/>
      <c r="N46" s="3"/>
    </row>
    <row r="47" spans="3:14" ht="12.75">
      <c r="C47" s="7"/>
      <c r="D47" s="7"/>
      <c r="E47" s="7"/>
      <c r="F47" s="7"/>
      <c r="G47" s="7"/>
      <c r="I47" s="6"/>
      <c r="J47" s="3"/>
      <c r="K47" s="3"/>
      <c r="L47" s="3"/>
      <c r="M47" s="3"/>
      <c r="N47" s="3"/>
    </row>
    <row r="48" spans="3:14" ht="12.75">
      <c r="C48" s="7"/>
      <c r="D48" s="7"/>
      <c r="E48" s="7"/>
      <c r="F48" s="7"/>
      <c r="G48" s="7"/>
      <c r="I48" s="6"/>
      <c r="J48" s="3"/>
      <c r="K48" s="3"/>
      <c r="L48" s="3"/>
      <c r="M48" s="3"/>
      <c r="N48" s="3"/>
    </row>
  </sheetData>
  <sheetProtection/>
  <mergeCells count="17">
    <mergeCell ref="N3:N4"/>
    <mergeCell ref="A5:M5"/>
    <mergeCell ref="A9:M9"/>
    <mergeCell ref="A14:M14"/>
    <mergeCell ref="A1:N2"/>
    <mergeCell ref="A3:A4"/>
    <mergeCell ref="C3:C4"/>
    <mergeCell ref="D3:D4"/>
    <mergeCell ref="E3:E4"/>
    <mergeCell ref="F3:F4"/>
    <mergeCell ref="G3:G4"/>
    <mergeCell ref="H3:K3"/>
    <mergeCell ref="A17:M17"/>
    <mergeCell ref="A20:M20"/>
    <mergeCell ref="B3:B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PageLayoutView="0" workbookViewId="0" topLeftCell="A1">
      <selection activeCell="A1" sqref="A1:N2"/>
    </sheetView>
  </sheetViews>
  <sheetFormatPr defaultColWidth="9.00390625" defaultRowHeight="12.75"/>
  <cols>
    <col min="1" max="1" width="7.375" style="6" bestFit="1" customWidth="1"/>
    <col min="2" max="2" width="21.375" style="6" bestFit="1" customWidth="1"/>
    <col min="3" max="3" width="29.00390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31.375" style="6" bestFit="1" customWidth="1"/>
    <col min="8" max="11" width="5.625" style="7" bestFit="1" customWidth="1"/>
    <col min="12" max="12" width="11.25390625" style="7" bestFit="1" customWidth="1"/>
    <col min="13" max="13" width="8.625" style="7" bestFit="1" customWidth="1"/>
    <col min="14" max="14" width="8.875" style="6" bestFit="1" customWidth="1"/>
    <col min="15" max="16384" width="9.125" style="3" customWidth="1"/>
  </cols>
  <sheetData>
    <row r="1" spans="1:14" s="2" customFormat="1" ht="28.5" customHeight="1">
      <c r="A1" s="50" t="s">
        <v>190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15</v>
      </c>
      <c r="F3" s="44" t="s">
        <v>4</v>
      </c>
      <c r="G3" s="44" t="s">
        <v>8</v>
      </c>
      <c r="H3" s="44" t="s">
        <v>17</v>
      </c>
      <c r="I3" s="44"/>
      <c r="J3" s="44"/>
      <c r="K3" s="44"/>
      <c r="L3" s="44" t="s">
        <v>157</v>
      </c>
      <c r="M3" s="44" t="s">
        <v>3</v>
      </c>
      <c r="N3" s="46" t="s">
        <v>2</v>
      </c>
    </row>
    <row r="4" spans="1:14" s="1" customFormat="1" ht="21" customHeight="1" thickBot="1">
      <c r="A4" s="58"/>
      <c r="B4" s="43"/>
      <c r="C4" s="45"/>
      <c r="D4" s="45"/>
      <c r="E4" s="45"/>
      <c r="F4" s="45"/>
      <c r="G4" s="45"/>
      <c r="H4" s="4">
        <v>1</v>
      </c>
      <c r="I4" s="4">
        <v>2</v>
      </c>
      <c r="J4" s="4">
        <v>3</v>
      </c>
      <c r="K4" s="4" t="s">
        <v>5</v>
      </c>
      <c r="L4" s="45"/>
      <c r="M4" s="45"/>
      <c r="N4" s="47"/>
    </row>
    <row r="5" spans="1:13" ht="15">
      <c r="A5" s="48" t="s">
        <v>191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4" ht="12.75">
      <c r="A6" s="21" t="s">
        <v>40</v>
      </c>
      <c r="B6" s="18" t="s">
        <v>192</v>
      </c>
      <c r="C6" s="18" t="s">
        <v>193</v>
      </c>
      <c r="D6" s="18" t="s">
        <v>194</v>
      </c>
      <c r="E6" s="18" t="str">
        <f>"1,1417"</f>
        <v>1,1417</v>
      </c>
      <c r="F6" s="18" t="s">
        <v>23</v>
      </c>
      <c r="G6" s="18" t="s">
        <v>24</v>
      </c>
      <c r="H6" s="20" t="s">
        <v>195</v>
      </c>
      <c r="I6" s="19" t="s">
        <v>196</v>
      </c>
      <c r="J6" s="20" t="s">
        <v>196</v>
      </c>
      <c r="K6" s="21"/>
      <c r="L6" s="21" t="str">
        <f>"55,0"</f>
        <v>55,0</v>
      </c>
      <c r="M6" s="21" t="str">
        <f>"64,6801"</f>
        <v>64,6801</v>
      </c>
      <c r="N6" s="18" t="s">
        <v>33</v>
      </c>
    </row>
    <row r="7" spans="1:14" ht="12.75">
      <c r="A7" s="29" t="s">
        <v>40</v>
      </c>
      <c r="B7" s="26" t="s">
        <v>192</v>
      </c>
      <c r="C7" s="26" t="s">
        <v>197</v>
      </c>
      <c r="D7" s="26" t="s">
        <v>194</v>
      </c>
      <c r="E7" s="26" t="str">
        <f>"1,1417"</f>
        <v>1,1417</v>
      </c>
      <c r="F7" s="26" t="s">
        <v>23</v>
      </c>
      <c r="G7" s="26" t="s">
        <v>24</v>
      </c>
      <c r="H7" s="27" t="s">
        <v>195</v>
      </c>
      <c r="I7" s="28" t="s">
        <v>196</v>
      </c>
      <c r="J7" s="27" t="s">
        <v>196</v>
      </c>
      <c r="K7" s="29"/>
      <c r="L7" s="29" t="str">
        <f>"55,0"</f>
        <v>55,0</v>
      </c>
      <c r="M7" s="29" t="str">
        <f>"62,7962"</f>
        <v>62,7962</v>
      </c>
      <c r="N7" s="26" t="s">
        <v>33</v>
      </c>
    </row>
    <row r="8" spans="1:14" ht="12.75">
      <c r="A8" s="25" t="s">
        <v>346</v>
      </c>
      <c r="B8" s="22" t="s">
        <v>198</v>
      </c>
      <c r="C8" s="22" t="s">
        <v>199</v>
      </c>
      <c r="D8" s="22" t="s">
        <v>200</v>
      </c>
      <c r="E8" s="22" t="str">
        <f>"1,1149"</f>
        <v>1,1149</v>
      </c>
      <c r="F8" s="22" t="s">
        <v>23</v>
      </c>
      <c r="G8" s="22" t="s">
        <v>24</v>
      </c>
      <c r="H8" s="23" t="s">
        <v>201</v>
      </c>
      <c r="I8" s="23" t="s">
        <v>202</v>
      </c>
      <c r="J8" s="24" t="s">
        <v>99</v>
      </c>
      <c r="K8" s="25"/>
      <c r="L8" s="25" t="str">
        <f>"47,5"</f>
        <v>47,5</v>
      </c>
      <c r="M8" s="25" t="str">
        <f>"52,9577"</f>
        <v>52,9577</v>
      </c>
      <c r="N8" s="22" t="s">
        <v>33</v>
      </c>
    </row>
    <row r="9" ht="12.75">
      <c r="B9" s="6" t="s">
        <v>12</v>
      </c>
    </row>
    <row r="10" spans="1:13" ht="15">
      <c r="A10" s="40" t="s">
        <v>203</v>
      </c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4" ht="12.75">
      <c r="A11" s="14" t="s">
        <v>40</v>
      </c>
      <c r="B11" s="11" t="s">
        <v>204</v>
      </c>
      <c r="C11" s="11" t="s">
        <v>205</v>
      </c>
      <c r="D11" s="11" t="s">
        <v>206</v>
      </c>
      <c r="E11" s="11" t="str">
        <f>"1,0379"</f>
        <v>1,0379</v>
      </c>
      <c r="F11" s="11" t="s">
        <v>23</v>
      </c>
      <c r="G11" s="11" t="s">
        <v>24</v>
      </c>
      <c r="H11" s="13" t="s">
        <v>207</v>
      </c>
      <c r="I11" s="13" t="s">
        <v>96</v>
      </c>
      <c r="J11" s="13" t="s">
        <v>74</v>
      </c>
      <c r="K11" s="14"/>
      <c r="L11" s="14" t="str">
        <f>"62,5"</f>
        <v>62,5</v>
      </c>
      <c r="M11" s="14" t="str">
        <f>"64,8687"</f>
        <v>64,8687</v>
      </c>
      <c r="N11" s="11" t="s">
        <v>33</v>
      </c>
    </row>
    <row r="12" ht="12.75">
      <c r="B12" s="6" t="s">
        <v>12</v>
      </c>
    </row>
    <row r="13" spans="1:13" ht="15">
      <c r="A13" s="40" t="s">
        <v>208</v>
      </c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4" ht="12.75">
      <c r="A14" s="21" t="s">
        <v>40</v>
      </c>
      <c r="B14" s="18" t="s">
        <v>209</v>
      </c>
      <c r="C14" s="18" t="s">
        <v>210</v>
      </c>
      <c r="D14" s="18" t="s">
        <v>211</v>
      </c>
      <c r="E14" s="18" t="str">
        <f>"0,9770"</f>
        <v>0,9770</v>
      </c>
      <c r="F14" s="18" t="s">
        <v>23</v>
      </c>
      <c r="G14" s="18" t="s">
        <v>24</v>
      </c>
      <c r="H14" s="20" t="s">
        <v>212</v>
      </c>
      <c r="I14" s="19" t="s">
        <v>213</v>
      </c>
      <c r="J14" s="20" t="s">
        <v>213</v>
      </c>
      <c r="K14" s="21"/>
      <c r="L14" s="21" t="str">
        <f>"40,0"</f>
        <v>40,0</v>
      </c>
      <c r="M14" s="21" t="str">
        <f>"40,6432"</f>
        <v>40,6432</v>
      </c>
      <c r="N14" s="18" t="s">
        <v>33</v>
      </c>
    </row>
    <row r="15" spans="1:14" ht="12.75">
      <c r="A15" s="25" t="s">
        <v>40</v>
      </c>
      <c r="B15" s="22" t="s">
        <v>214</v>
      </c>
      <c r="C15" s="22" t="s">
        <v>215</v>
      </c>
      <c r="D15" s="22" t="s">
        <v>216</v>
      </c>
      <c r="E15" s="22" t="str">
        <f>"0,9833"</f>
        <v>0,9833</v>
      </c>
      <c r="F15" s="22" t="s">
        <v>23</v>
      </c>
      <c r="G15" s="22" t="s">
        <v>24</v>
      </c>
      <c r="H15" s="23" t="s">
        <v>212</v>
      </c>
      <c r="I15" s="24" t="s">
        <v>213</v>
      </c>
      <c r="J15" s="23" t="s">
        <v>213</v>
      </c>
      <c r="K15" s="25"/>
      <c r="L15" s="25" t="str">
        <f>"40,0"</f>
        <v>40,0</v>
      </c>
      <c r="M15" s="25" t="str">
        <f>"39,3300"</f>
        <v>39,3300</v>
      </c>
      <c r="N15" s="22" t="s">
        <v>33</v>
      </c>
    </row>
    <row r="16" ht="12.75">
      <c r="B16" s="6" t="s">
        <v>12</v>
      </c>
    </row>
    <row r="17" spans="1:13" ht="15">
      <c r="A17" s="40" t="s">
        <v>119</v>
      </c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4" ht="12.75">
      <c r="A18" s="11" t="s">
        <v>170</v>
      </c>
      <c r="B18" s="11" t="s">
        <v>217</v>
      </c>
      <c r="C18" s="11" t="s">
        <v>218</v>
      </c>
      <c r="D18" s="11" t="s">
        <v>219</v>
      </c>
      <c r="E18" s="11" t="str">
        <f>"0,9270"</f>
        <v>0,9270</v>
      </c>
      <c r="F18" s="11" t="s">
        <v>23</v>
      </c>
      <c r="G18" s="11" t="s">
        <v>220</v>
      </c>
      <c r="H18" s="12" t="s">
        <v>99</v>
      </c>
      <c r="I18" s="12" t="s">
        <v>99</v>
      </c>
      <c r="J18" s="12" t="s">
        <v>196</v>
      </c>
      <c r="K18" s="14"/>
      <c r="L18" s="14" t="str">
        <f>"0.00"</f>
        <v>0.00</v>
      </c>
      <c r="M18" s="14" t="str">
        <f>"0,0000"</f>
        <v>0,0000</v>
      </c>
      <c r="N18" s="11" t="s">
        <v>33</v>
      </c>
    </row>
    <row r="19" ht="12.75">
      <c r="B19" s="6" t="s">
        <v>12</v>
      </c>
    </row>
    <row r="20" spans="1:13" ht="15">
      <c r="A20" s="40" t="s">
        <v>77</v>
      </c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4" ht="12.75">
      <c r="A21" s="14" t="s">
        <v>40</v>
      </c>
      <c r="B21" s="11" t="s">
        <v>221</v>
      </c>
      <c r="C21" s="11" t="s">
        <v>222</v>
      </c>
      <c r="D21" s="11" t="s">
        <v>223</v>
      </c>
      <c r="E21" s="11" t="str">
        <f>"0,7923"</f>
        <v>0,7923</v>
      </c>
      <c r="F21" s="11" t="s">
        <v>23</v>
      </c>
      <c r="G21" s="11" t="s">
        <v>24</v>
      </c>
      <c r="H21" s="13" t="s">
        <v>75</v>
      </c>
      <c r="I21" s="12" t="s">
        <v>224</v>
      </c>
      <c r="J21" s="12" t="s">
        <v>224</v>
      </c>
      <c r="K21" s="14"/>
      <c r="L21" s="14" t="str">
        <f>"67,5"</f>
        <v>67,5</v>
      </c>
      <c r="M21" s="14" t="str">
        <f>"53,4802"</f>
        <v>53,4802</v>
      </c>
      <c r="N21" s="11" t="s">
        <v>33</v>
      </c>
    </row>
    <row r="22" ht="12.75">
      <c r="B22" s="6" t="s">
        <v>12</v>
      </c>
    </row>
    <row r="23" spans="1:13" ht="15">
      <c r="A23" s="40" t="s">
        <v>53</v>
      </c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ht="12.75">
      <c r="A24" s="14" t="s">
        <v>40</v>
      </c>
      <c r="B24" s="11" t="s">
        <v>225</v>
      </c>
      <c r="C24" s="11" t="s">
        <v>226</v>
      </c>
      <c r="D24" s="11" t="s">
        <v>227</v>
      </c>
      <c r="E24" s="11" t="str">
        <f>"0,6311"</f>
        <v>0,6311</v>
      </c>
      <c r="F24" s="11" t="s">
        <v>23</v>
      </c>
      <c r="G24" s="11" t="s">
        <v>81</v>
      </c>
      <c r="H24" s="12" t="s">
        <v>228</v>
      </c>
      <c r="I24" s="13" t="s">
        <v>228</v>
      </c>
      <c r="J24" s="12" t="s">
        <v>124</v>
      </c>
      <c r="K24" s="14"/>
      <c r="L24" s="14" t="str">
        <f>"97,5"</f>
        <v>97,5</v>
      </c>
      <c r="M24" s="14" t="str">
        <f>"61,5322"</f>
        <v>61,5322</v>
      </c>
      <c r="N24" s="11" t="s">
        <v>33</v>
      </c>
    </row>
    <row r="25" ht="12.75">
      <c r="B25" s="6" t="s">
        <v>12</v>
      </c>
    </row>
    <row r="26" spans="1:13" ht="15">
      <c r="A26" s="40" t="s">
        <v>67</v>
      </c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4" ht="12.75">
      <c r="A27" s="21" t="s">
        <v>40</v>
      </c>
      <c r="B27" s="18" t="s">
        <v>229</v>
      </c>
      <c r="C27" s="18" t="s">
        <v>230</v>
      </c>
      <c r="D27" s="18" t="s">
        <v>231</v>
      </c>
      <c r="E27" s="18" t="str">
        <f>"0,8213"</f>
        <v>0,8213</v>
      </c>
      <c r="F27" s="18" t="s">
        <v>23</v>
      </c>
      <c r="G27" s="18" t="s">
        <v>81</v>
      </c>
      <c r="H27" s="19" t="s">
        <v>196</v>
      </c>
      <c r="I27" s="19" t="s">
        <v>196</v>
      </c>
      <c r="J27" s="20" t="s">
        <v>196</v>
      </c>
      <c r="K27" s="21"/>
      <c r="L27" s="21" t="str">
        <f>"55,0"</f>
        <v>55,0</v>
      </c>
      <c r="M27" s="21" t="str">
        <f>"53,3024"</f>
        <v>53,3024</v>
      </c>
      <c r="N27" s="18" t="s">
        <v>33</v>
      </c>
    </row>
    <row r="28" spans="1:14" ht="12.75">
      <c r="A28" s="29" t="s">
        <v>40</v>
      </c>
      <c r="B28" s="26" t="s">
        <v>232</v>
      </c>
      <c r="C28" s="26" t="s">
        <v>55</v>
      </c>
      <c r="D28" s="26" t="s">
        <v>233</v>
      </c>
      <c r="E28" s="26" t="str">
        <f>"0,8630"</f>
        <v>0,8630</v>
      </c>
      <c r="F28" s="26" t="s">
        <v>23</v>
      </c>
      <c r="G28" s="26" t="s">
        <v>24</v>
      </c>
      <c r="H28" s="28" t="s">
        <v>30</v>
      </c>
      <c r="I28" s="27" t="s">
        <v>76</v>
      </c>
      <c r="J28" s="27" t="s">
        <v>123</v>
      </c>
      <c r="K28" s="29"/>
      <c r="L28" s="29" t="str">
        <f>"132,5"</f>
        <v>132,5</v>
      </c>
      <c r="M28" s="29" t="str">
        <f>"114,3475"</f>
        <v>114,3475</v>
      </c>
      <c r="N28" s="26" t="s">
        <v>33</v>
      </c>
    </row>
    <row r="29" spans="1:14" ht="12.75">
      <c r="A29" s="25" t="s">
        <v>346</v>
      </c>
      <c r="B29" s="22" t="s">
        <v>234</v>
      </c>
      <c r="C29" s="22" t="s">
        <v>235</v>
      </c>
      <c r="D29" s="22" t="s">
        <v>236</v>
      </c>
      <c r="E29" s="22" t="str">
        <f>"0,8286"</f>
        <v>0,8286</v>
      </c>
      <c r="F29" s="22" t="s">
        <v>23</v>
      </c>
      <c r="G29" s="22" t="s">
        <v>24</v>
      </c>
      <c r="H29" s="24" t="s">
        <v>90</v>
      </c>
      <c r="I29" s="23" t="s">
        <v>90</v>
      </c>
      <c r="J29" s="24" t="s">
        <v>102</v>
      </c>
      <c r="K29" s="25"/>
      <c r="L29" s="25" t="str">
        <f>"95,0"</f>
        <v>95,0</v>
      </c>
      <c r="M29" s="25" t="str">
        <f>"78,7170"</f>
        <v>78,7170</v>
      </c>
      <c r="N29" s="22" t="s">
        <v>33</v>
      </c>
    </row>
    <row r="30" ht="12.75">
      <c r="B30" s="6" t="s">
        <v>12</v>
      </c>
    </row>
    <row r="31" spans="1:13" ht="15">
      <c r="A31" s="40" t="s">
        <v>77</v>
      </c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4" ht="12.75">
      <c r="A32" s="21" t="s">
        <v>40</v>
      </c>
      <c r="B32" s="18" t="s">
        <v>237</v>
      </c>
      <c r="C32" s="18" t="s">
        <v>238</v>
      </c>
      <c r="D32" s="18" t="s">
        <v>239</v>
      </c>
      <c r="E32" s="18" t="str">
        <f>"0,7367"</f>
        <v>0,7367</v>
      </c>
      <c r="F32" s="18" t="s">
        <v>23</v>
      </c>
      <c r="G32" s="18" t="s">
        <v>24</v>
      </c>
      <c r="H32" s="20" t="s">
        <v>30</v>
      </c>
      <c r="I32" s="20" t="s">
        <v>141</v>
      </c>
      <c r="J32" s="19" t="s">
        <v>82</v>
      </c>
      <c r="K32" s="21"/>
      <c r="L32" s="21" t="str">
        <f>"127,5"</f>
        <v>127,5</v>
      </c>
      <c r="M32" s="21" t="str">
        <f>"97,6864"</f>
        <v>97,6864</v>
      </c>
      <c r="N32" s="18" t="s">
        <v>33</v>
      </c>
    </row>
    <row r="33" spans="1:14" ht="12.75">
      <c r="A33" s="25" t="s">
        <v>40</v>
      </c>
      <c r="B33" s="22" t="s">
        <v>240</v>
      </c>
      <c r="C33" s="22" t="s">
        <v>241</v>
      </c>
      <c r="D33" s="22" t="s">
        <v>242</v>
      </c>
      <c r="E33" s="22" t="str">
        <f>"0,7398"</f>
        <v>0,7398</v>
      </c>
      <c r="F33" s="22" t="s">
        <v>23</v>
      </c>
      <c r="G33" s="22" t="s">
        <v>24</v>
      </c>
      <c r="H33" s="24" t="s">
        <v>102</v>
      </c>
      <c r="I33" s="23" t="s">
        <v>102</v>
      </c>
      <c r="J33" s="23" t="s">
        <v>124</v>
      </c>
      <c r="K33" s="25"/>
      <c r="L33" s="25" t="str">
        <f>"105,0"</f>
        <v>105,0</v>
      </c>
      <c r="M33" s="25" t="str">
        <f>"78,4558"</f>
        <v>78,4558</v>
      </c>
      <c r="N33" s="22" t="s">
        <v>33</v>
      </c>
    </row>
    <row r="34" ht="12.75">
      <c r="B34" s="6" t="s">
        <v>12</v>
      </c>
    </row>
    <row r="35" spans="1:13" ht="15">
      <c r="A35" s="40" t="s">
        <v>92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4" ht="12.75">
      <c r="A36" s="21" t="s">
        <v>40</v>
      </c>
      <c r="B36" s="18" t="s">
        <v>243</v>
      </c>
      <c r="C36" s="18" t="s">
        <v>244</v>
      </c>
      <c r="D36" s="18" t="s">
        <v>245</v>
      </c>
      <c r="E36" s="18" t="str">
        <f>"0,6737"</f>
        <v>0,6737</v>
      </c>
      <c r="F36" s="18" t="s">
        <v>23</v>
      </c>
      <c r="G36" s="18" t="s">
        <v>24</v>
      </c>
      <c r="H36" s="20" t="s">
        <v>99</v>
      </c>
      <c r="I36" s="20" t="s">
        <v>97</v>
      </c>
      <c r="J36" s="20" t="s">
        <v>98</v>
      </c>
      <c r="K36" s="21"/>
      <c r="L36" s="21" t="str">
        <f>"80,0"</f>
        <v>80,0</v>
      </c>
      <c r="M36" s="21" t="str">
        <f>"66,2921"</f>
        <v>66,2921</v>
      </c>
      <c r="N36" s="18" t="s">
        <v>33</v>
      </c>
    </row>
    <row r="37" spans="1:14" ht="12.75">
      <c r="A37" s="29" t="s">
        <v>40</v>
      </c>
      <c r="B37" s="26" t="s">
        <v>246</v>
      </c>
      <c r="C37" s="26" t="s">
        <v>247</v>
      </c>
      <c r="D37" s="26" t="s">
        <v>248</v>
      </c>
      <c r="E37" s="26" t="str">
        <f>"0,6673"</f>
        <v>0,6673</v>
      </c>
      <c r="F37" s="26" t="s">
        <v>23</v>
      </c>
      <c r="G37" s="26" t="s">
        <v>249</v>
      </c>
      <c r="H37" s="27" t="s">
        <v>124</v>
      </c>
      <c r="I37" s="27" t="s">
        <v>72</v>
      </c>
      <c r="J37" s="27" t="s">
        <v>30</v>
      </c>
      <c r="K37" s="29"/>
      <c r="L37" s="29" t="str">
        <f>"120,0"</f>
        <v>120,0</v>
      </c>
      <c r="M37" s="29" t="str">
        <f>"83,2790"</f>
        <v>83,2790</v>
      </c>
      <c r="N37" s="26" t="s">
        <v>33</v>
      </c>
    </row>
    <row r="38" spans="1:14" ht="12.75">
      <c r="A38" s="29" t="s">
        <v>40</v>
      </c>
      <c r="B38" s="26" t="s">
        <v>250</v>
      </c>
      <c r="C38" s="26" t="s">
        <v>251</v>
      </c>
      <c r="D38" s="26" t="s">
        <v>252</v>
      </c>
      <c r="E38" s="26" t="str">
        <f>"0,6797"</f>
        <v>0,6797</v>
      </c>
      <c r="F38" s="26" t="s">
        <v>23</v>
      </c>
      <c r="G38" s="26" t="s">
        <v>253</v>
      </c>
      <c r="H38" s="27" t="s">
        <v>91</v>
      </c>
      <c r="I38" s="27" t="s">
        <v>49</v>
      </c>
      <c r="J38" s="27" t="s">
        <v>112</v>
      </c>
      <c r="K38" s="28" t="s">
        <v>254</v>
      </c>
      <c r="L38" s="29" t="str">
        <f>"155,0"</f>
        <v>155,0</v>
      </c>
      <c r="M38" s="29" t="str">
        <f>"106,4070"</f>
        <v>106,4070</v>
      </c>
      <c r="N38" s="26" t="s">
        <v>33</v>
      </c>
    </row>
    <row r="39" spans="1:14" ht="12.75">
      <c r="A39" s="29" t="s">
        <v>346</v>
      </c>
      <c r="B39" s="26" t="s">
        <v>255</v>
      </c>
      <c r="C39" s="26" t="s">
        <v>256</v>
      </c>
      <c r="D39" s="26" t="s">
        <v>257</v>
      </c>
      <c r="E39" s="26" t="str">
        <f>"0,6774"</f>
        <v>0,6774</v>
      </c>
      <c r="F39" s="26" t="s">
        <v>23</v>
      </c>
      <c r="G39" s="26" t="s">
        <v>24</v>
      </c>
      <c r="H39" s="27" t="s">
        <v>258</v>
      </c>
      <c r="I39" s="27" t="s">
        <v>83</v>
      </c>
      <c r="J39" s="28" t="s">
        <v>91</v>
      </c>
      <c r="K39" s="29"/>
      <c r="L39" s="29" t="str">
        <f>"140,0"</f>
        <v>140,0</v>
      </c>
      <c r="M39" s="29" t="str">
        <f>"97,6811"</f>
        <v>97,6811</v>
      </c>
      <c r="N39" s="26" t="s">
        <v>33</v>
      </c>
    </row>
    <row r="40" spans="1:14" ht="12.75">
      <c r="A40" s="29" t="s">
        <v>40</v>
      </c>
      <c r="B40" s="26" t="s">
        <v>259</v>
      </c>
      <c r="C40" s="26" t="s">
        <v>260</v>
      </c>
      <c r="D40" s="26" t="s">
        <v>261</v>
      </c>
      <c r="E40" s="26" t="str">
        <f>"0,6805"</f>
        <v>0,6805</v>
      </c>
      <c r="F40" s="26" t="s">
        <v>23</v>
      </c>
      <c r="G40" s="26" t="s">
        <v>24</v>
      </c>
      <c r="H40" s="27" t="s">
        <v>258</v>
      </c>
      <c r="I40" s="27" t="s">
        <v>61</v>
      </c>
      <c r="J40" s="27" t="s">
        <v>91</v>
      </c>
      <c r="K40" s="29"/>
      <c r="L40" s="29" t="str">
        <f>"145,0"</f>
        <v>145,0</v>
      </c>
      <c r="M40" s="29" t="str">
        <f>"98,6725"</f>
        <v>98,6725</v>
      </c>
      <c r="N40" s="26" t="s">
        <v>33</v>
      </c>
    </row>
    <row r="41" spans="1:14" ht="12.75">
      <c r="A41" s="29" t="s">
        <v>346</v>
      </c>
      <c r="B41" s="26" t="s">
        <v>262</v>
      </c>
      <c r="C41" s="26" t="s">
        <v>263</v>
      </c>
      <c r="D41" s="26" t="s">
        <v>264</v>
      </c>
      <c r="E41" s="26" t="str">
        <f>"0,6767"</f>
        <v>0,6767</v>
      </c>
      <c r="F41" s="26" t="s">
        <v>23</v>
      </c>
      <c r="G41" s="26" t="s">
        <v>81</v>
      </c>
      <c r="H41" s="27" t="s">
        <v>258</v>
      </c>
      <c r="I41" s="28" t="s">
        <v>83</v>
      </c>
      <c r="J41" s="28" t="s">
        <v>83</v>
      </c>
      <c r="K41" s="29"/>
      <c r="L41" s="29" t="str">
        <f>"137,5"</f>
        <v>137,5</v>
      </c>
      <c r="M41" s="29" t="str">
        <f>"93,0462"</f>
        <v>93,0462</v>
      </c>
      <c r="N41" s="26" t="s">
        <v>33</v>
      </c>
    </row>
    <row r="42" spans="1:14" ht="12.75">
      <c r="A42" s="29" t="s">
        <v>347</v>
      </c>
      <c r="B42" s="26" t="s">
        <v>265</v>
      </c>
      <c r="C42" s="26" t="s">
        <v>266</v>
      </c>
      <c r="D42" s="26" t="s">
        <v>267</v>
      </c>
      <c r="E42" s="26" t="str">
        <f>"0,6890"</f>
        <v>0,6890</v>
      </c>
      <c r="F42" s="26" t="s">
        <v>23</v>
      </c>
      <c r="G42" s="26" t="s">
        <v>24</v>
      </c>
      <c r="H42" s="27" t="s">
        <v>28</v>
      </c>
      <c r="I42" s="27" t="s">
        <v>30</v>
      </c>
      <c r="J42" s="27" t="s">
        <v>76</v>
      </c>
      <c r="K42" s="29"/>
      <c r="L42" s="29" t="str">
        <f>"125,0"</f>
        <v>125,0</v>
      </c>
      <c r="M42" s="29" t="str">
        <f>"86,1250"</f>
        <v>86,1250</v>
      </c>
      <c r="N42" s="26" t="s">
        <v>33</v>
      </c>
    </row>
    <row r="43" spans="1:14" ht="12.75">
      <c r="A43" s="25" t="s">
        <v>348</v>
      </c>
      <c r="B43" s="22" t="s">
        <v>268</v>
      </c>
      <c r="C43" s="22" t="s">
        <v>269</v>
      </c>
      <c r="D43" s="22" t="s">
        <v>261</v>
      </c>
      <c r="E43" s="22" t="str">
        <f>"0,6805"</f>
        <v>0,6805</v>
      </c>
      <c r="F43" s="22" t="s">
        <v>23</v>
      </c>
      <c r="G43" s="22" t="s">
        <v>24</v>
      </c>
      <c r="H43" s="24" t="s">
        <v>28</v>
      </c>
      <c r="I43" s="23" t="s">
        <v>28</v>
      </c>
      <c r="J43" s="23" t="s">
        <v>29</v>
      </c>
      <c r="K43" s="24" t="s">
        <v>30</v>
      </c>
      <c r="L43" s="25" t="str">
        <f>"115,0"</f>
        <v>115,0</v>
      </c>
      <c r="M43" s="25" t="str">
        <f>"78,2575"</f>
        <v>78,2575</v>
      </c>
      <c r="N43" s="22" t="s">
        <v>33</v>
      </c>
    </row>
    <row r="44" ht="12.75">
      <c r="B44" s="6" t="s">
        <v>12</v>
      </c>
    </row>
    <row r="45" spans="1:13" ht="15">
      <c r="A45" s="40" t="s">
        <v>19</v>
      </c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4" ht="12.75">
      <c r="A46" s="21" t="s">
        <v>40</v>
      </c>
      <c r="B46" s="18" t="s">
        <v>270</v>
      </c>
      <c r="C46" s="18" t="s">
        <v>271</v>
      </c>
      <c r="D46" s="18" t="s">
        <v>272</v>
      </c>
      <c r="E46" s="18" t="str">
        <f>"0,6341"</f>
        <v>0,6341</v>
      </c>
      <c r="F46" s="18" t="s">
        <v>23</v>
      </c>
      <c r="G46" s="18" t="s">
        <v>24</v>
      </c>
      <c r="H46" s="20" t="s">
        <v>213</v>
      </c>
      <c r="I46" s="20" t="s">
        <v>99</v>
      </c>
      <c r="J46" s="19" t="s">
        <v>96</v>
      </c>
      <c r="K46" s="21"/>
      <c r="L46" s="21" t="str">
        <f>"50,0"</f>
        <v>50,0</v>
      </c>
      <c r="M46" s="21" t="str">
        <f>"38,9972"</f>
        <v>38,9972</v>
      </c>
      <c r="N46" s="18" t="s">
        <v>33</v>
      </c>
    </row>
    <row r="47" spans="1:14" ht="12.75">
      <c r="A47" s="29" t="s">
        <v>40</v>
      </c>
      <c r="B47" s="26" t="s">
        <v>273</v>
      </c>
      <c r="C47" s="26" t="s">
        <v>274</v>
      </c>
      <c r="D47" s="26" t="s">
        <v>275</v>
      </c>
      <c r="E47" s="26" t="str">
        <f>"0,6347"</f>
        <v>0,6347</v>
      </c>
      <c r="F47" s="26" t="s">
        <v>23</v>
      </c>
      <c r="G47" s="26" t="s">
        <v>24</v>
      </c>
      <c r="H47" s="27" t="s">
        <v>84</v>
      </c>
      <c r="I47" s="27" t="s">
        <v>124</v>
      </c>
      <c r="J47" s="28" t="s">
        <v>276</v>
      </c>
      <c r="K47" s="29"/>
      <c r="L47" s="29" t="str">
        <f>"105,0"</f>
        <v>105,0</v>
      </c>
      <c r="M47" s="29" t="str">
        <f>"75,3072"</f>
        <v>75,3072</v>
      </c>
      <c r="N47" s="26" t="s">
        <v>33</v>
      </c>
    </row>
    <row r="48" spans="1:14" ht="12.75">
      <c r="A48" s="29" t="s">
        <v>40</v>
      </c>
      <c r="B48" s="26" t="s">
        <v>277</v>
      </c>
      <c r="C48" s="26" t="s">
        <v>278</v>
      </c>
      <c r="D48" s="26" t="s">
        <v>279</v>
      </c>
      <c r="E48" s="26" t="str">
        <f>"0,6262"</f>
        <v>0,6262</v>
      </c>
      <c r="F48" s="26" t="s">
        <v>23</v>
      </c>
      <c r="G48" s="26" t="s">
        <v>280</v>
      </c>
      <c r="H48" s="27" t="s">
        <v>85</v>
      </c>
      <c r="I48" s="27" t="s">
        <v>26</v>
      </c>
      <c r="J48" s="27" t="s">
        <v>31</v>
      </c>
      <c r="K48" s="29"/>
      <c r="L48" s="29" t="str">
        <f>"175,0"</f>
        <v>175,0</v>
      </c>
      <c r="M48" s="29" t="str">
        <f>"109,5850"</f>
        <v>109,5850</v>
      </c>
      <c r="N48" s="26" t="s">
        <v>33</v>
      </c>
    </row>
    <row r="49" spans="1:14" ht="12.75">
      <c r="A49" s="29" t="s">
        <v>346</v>
      </c>
      <c r="B49" s="26" t="s">
        <v>281</v>
      </c>
      <c r="C49" s="26" t="s">
        <v>282</v>
      </c>
      <c r="D49" s="26" t="s">
        <v>283</v>
      </c>
      <c r="E49" s="26" t="str">
        <f>"0,6307"</f>
        <v>0,6307</v>
      </c>
      <c r="F49" s="26" t="s">
        <v>23</v>
      </c>
      <c r="G49" s="26" t="s">
        <v>284</v>
      </c>
      <c r="H49" s="27" t="s">
        <v>82</v>
      </c>
      <c r="I49" s="27" t="s">
        <v>60</v>
      </c>
      <c r="J49" s="28" t="s">
        <v>83</v>
      </c>
      <c r="K49" s="29"/>
      <c r="L49" s="29" t="str">
        <f>"135,0"</f>
        <v>135,0</v>
      </c>
      <c r="M49" s="29" t="str">
        <f>"85,1445"</f>
        <v>85,1445</v>
      </c>
      <c r="N49" s="26" t="s">
        <v>33</v>
      </c>
    </row>
    <row r="50" spans="1:14" ht="12.75">
      <c r="A50" s="25" t="s">
        <v>40</v>
      </c>
      <c r="B50" s="22" t="s">
        <v>285</v>
      </c>
      <c r="C50" s="22" t="s">
        <v>286</v>
      </c>
      <c r="D50" s="22" t="s">
        <v>287</v>
      </c>
      <c r="E50" s="22" t="str">
        <f>"0,6268"</f>
        <v>0,6268</v>
      </c>
      <c r="F50" s="22" t="s">
        <v>23</v>
      </c>
      <c r="G50" s="22" t="s">
        <v>288</v>
      </c>
      <c r="H50" s="23" t="s">
        <v>30</v>
      </c>
      <c r="I50" s="23" t="s">
        <v>82</v>
      </c>
      <c r="J50" s="23" t="s">
        <v>60</v>
      </c>
      <c r="K50" s="25"/>
      <c r="L50" s="25" t="str">
        <f>"135,0"</f>
        <v>135,0</v>
      </c>
      <c r="M50" s="25" t="str">
        <f>"134,5426"</f>
        <v>134,5426</v>
      </c>
      <c r="N50" s="22" t="s">
        <v>33</v>
      </c>
    </row>
    <row r="51" ht="12.75">
      <c r="B51" s="6" t="s">
        <v>12</v>
      </c>
    </row>
    <row r="52" spans="1:13" ht="15">
      <c r="A52" s="40" t="s">
        <v>53</v>
      </c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4" ht="12.75">
      <c r="A53" s="21" t="s">
        <v>40</v>
      </c>
      <c r="B53" s="18" t="s">
        <v>289</v>
      </c>
      <c r="C53" s="18" t="s">
        <v>290</v>
      </c>
      <c r="D53" s="18" t="s">
        <v>291</v>
      </c>
      <c r="E53" s="18" t="str">
        <f>"0,5869"</f>
        <v>0,5869</v>
      </c>
      <c r="F53" s="18" t="s">
        <v>23</v>
      </c>
      <c r="G53" s="18" t="s">
        <v>24</v>
      </c>
      <c r="H53" s="20" t="s">
        <v>107</v>
      </c>
      <c r="I53" s="20" t="s">
        <v>292</v>
      </c>
      <c r="J53" s="21"/>
      <c r="K53" s="21"/>
      <c r="L53" s="21" t="str">
        <f>"195,0"</f>
        <v>195,0</v>
      </c>
      <c r="M53" s="21" t="str">
        <f>"114,4455"</f>
        <v>114,4455</v>
      </c>
      <c r="N53" s="18" t="s">
        <v>33</v>
      </c>
    </row>
    <row r="54" spans="1:14" ht="12.75">
      <c r="A54" s="29" t="s">
        <v>346</v>
      </c>
      <c r="B54" s="26" t="s">
        <v>293</v>
      </c>
      <c r="C54" s="26" t="s">
        <v>294</v>
      </c>
      <c r="D54" s="26" t="s">
        <v>295</v>
      </c>
      <c r="E54" s="26" t="str">
        <f>"0,5873"</f>
        <v>0,5873</v>
      </c>
      <c r="F54" s="26" t="s">
        <v>23</v>
      </c>
      <c r="G54" s="26" t="s">
        <v>24</v>
      </c>
      <c r="H54" s="27" t="s">
        <v>60</v>
      </c>
      <c r="I54" s="27" t="s">
        <v>91</v>
      </c>
      <c r="J54" s="28" t="s">
        <v>112</v>
      </c>
      <c r="K54" s="29"/>
      <c r="L54" s="29" t="str">
        <f>"145,0"</f>
        <v>145,0</v>
      </c>
      <c r="M54" s="29" t="str">
        <f>"85,1585"</f>
        <v>85,1585</v>
      </c>
      <c r="N54" s="26" t="s">
        <v>33</v>
      </c>
    </row>
    <row r="55" spans="1:14" ht="12.75">
      <c r="A55" s="25" t="s">
        <v>40</v>
      </c>
      <c r="B55" s="22" t="s">
        <v>296</v>
      </c>
      <c r="C55" s="22" t="s">
        <v>297</v>
      </c>
      <c r="D55" s="22" t="s">
        <v>298</v>
      </c>
      <c r="E55" s="22" t="str">
        <f>"0,5889"</f>
        <v>0,5889</v>
      </c>
      <c r="F55" s="22" t="s">
        <v>23</v>
      </c>
      <c r="G55" s="22" t="s">
        <v>81</v>
      </c>
      <c r="H55" s="23" t="s">
        <v>89</v>
      </c>
      <c r="I55" s="23" t="s">
        <v>90</v>
      </c>
      <c r="J55" s="24" t="s">
        <v>102</v>
      </c>
      <c r="K55" s="25"/>
      <c r="L55" s="25" t="str">
        <f>"95,0"</f>
        <v>95,0</v>
      </c>
      <c r="M55" s="25" t="str">
        <f>"115,8072"</f>
        <v>115,8072</v>
      </c>
      <c r="N55" s="22" t="s">
        <v>33</v>
      </c>
    </row>
    <row r="56" ht="12.75">
      <c r="B56" s="6" t="s">
        <v>12</v>
      </c>
    </row>
    <row r="57" spans="1:13" ht="15">
      <c r="A57" s="40" t="s">
        <v>148</v>
      </c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4" ht="12.75">
      <c r="A58" s="21" t="s">
        <v>40</v>
      </c>
      <c r="B58" s="18" t="s">
        <v>299</v>
      </c>
      <c r="C58" s="18" t="s">
        <v>300</v>
      </c>
      <c r="D58" s="18" t="s">
        <v>301</v>
      </c>
      <c r="E58" s="18" t="str">
        <f>"0,5758"</f>
        <v>0,5758</v>
      </c>
      <c r="F58" s="18" t="s">
        <v>23</v>
      </c>
      <c r="G58" s="18" t="s">
        <v>24</v>
      </c>
      <c r="H58" s="20" t="s">
        <v>28</v>
      </c>
      <c r="I58" s="20" t="s">
        <v>73</v>
      </c>
      <c r="J58" s="19" t="s">
        <v>76</v>
      </c>
      <c r="K58" s="21"/>
      <c r="L58" s="21" t="str">
        <f>"117,5"</f>
        <v>117,5</v>
      </c>
      <c r="M58" s="21" t="str">
        <f>"69,6862"</f>
        <v>69,6862</v>
      </c>
      <c r="N58" s="18" t="s">
        <v>33</v>
      </c>
    </row>
    <row r="59" spans="1:14" ht="12.75">
      <c r="A59" s="29" t="s">
        <v>40</v>
      </c>
      <c r="B59" s="26" t="s">
        <v>302</v>
      </c>
      <c r="C59" s="26" t="s">
        <v>303</v>
      </c>
      <c r="D59" s="26" t="s">
        <v>304</v>
      </c>
      <c r="E59" s="26" t="str">
        <f>"0,5550"</f>
        <v>0,5550</v>
      </c>
      <c r="F59" s="26" t="s">
        <v>23</v>
      </c>
      <c r="G59" s="26" t="s">
        <v>81</v>
      </c>
      <c r="H59" s="28" t="s">
        <v>26</v>
      </c>
      <c r="I59" s="27" t="s">
        <v>31</v>
      </c>
      <c r="J59" s="28" t="s">
        <v>107</v>
      </c>
      <c r="K59" s="29"/>
      <c r="L59" s="29" t="str">
        <f>"175,0"</f>
        <v>175,0</v>
      </c>
      <c r="M59" s="29" t="str">
        <f>"97,1250"</f>
        <v>97,1250</v>
      </c>
      <c r="N59" s="26" t="s">
        <v>33</v>
      </c>
    </row>
    <row r="60" spans="1:14" ht="12.75">
      <c r="A60" s="29" t="s">
        <v>346</v>
      </c>
      <c r="B60" s="26" t="s">
        <v>305</v>
      </c>
      <c r="C60" s="26" t="s">
        <v>55</v>
      </c>
      <c r="D60" s="26" t="s">
        <v>306</v>
      </c>
      <c r="E60" s="26" t="str">
        <f>"0,5654"</f>
        <v>0,5654</v>
      </c>
      <c r="F60" s="26" t="s">
        <v>23</v>
      </c>
      <c r="G60" s="26" t="s">
        <v>24</v>
      </c>
      <c r="H60" s="28" t="s">
        <v>156</v>
      </c>
      <c r="I60" s="27" t="s">
        <v>156</v>
      </c>
      <c r="J60" s="27" t="s">
        <v>186</v>
      </c>
      <c r="K60" s="29"/>
      <c r="L60" s="29" t="str">
        <f>"167,5"</f>
        <v>167,5</v>
      </c>
      <c r="M60" s="29" t="str">
        <f>"94,7045"</f>
        <v>94,7045</v>
      </c>
      <c r="N60" s="26" t="s">
        <v>33</v>
      </c>
    </row>
    <row r="61" spans="1:14" ht="12.75">
      <c r="A61" s="25" t="s">
        <v>40</v>
      </c>
      <c r="B61" s="22" t="s">
        <v>307</v>
      </c>
      <c r="C61" s="22" t="s">
        <v>308</v>
      </c>
      <c r="D61" s="22" t="s">
        <v>309</v>
      </c>
      <c r="E61" s="22" t="str">
        <f>"0,5666"</f>
        <v>0,5666</v>
      </c>
      <c r="F61" s="22" t="s">
        <v>23</v>
      </c>
      <c r="G61" s="22" t="s">
        <v>24</v>
      </c>
      <c r="H61" s="24" t="s">
        <v>28</v>
      </c>
      <c r="I61" s="23" t="s">
        <v>28</v>
      </c>
      <c r="J61" s="23" t="s">
        <v>29</v>
      </c>
      <c r="K61" s="25"/>
      <c r="L61" s="25" t="str">
        <f>"115,0"</f>
        <v>115,0</v>
      </c>
      <c r="M61" s="25" t="str">
        <f>"66,3319"</f>
        <v>66,3319</v>
      </c>
      <c r="N61" s="22" t="s">
        <v>33</v>
      </c>
    </row>
    <row r="62" ht="12.75">
      <c r="B62" s="6" t="s">
        <v>12</v>
      </c>
    </row>
    <row r="63" spans="1:13" ht="15">
      <c r="A63" s="40" t="s">
        <v>152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4" ht="12.75">
      <c r="A64" s="21" t="s">
        <v>40</v>
      </c>
      <c r="B64" s="18" t="s">
        <v>310</v>
      </c>
      <c r="C64" s="18" t="s">
        <v>311</v>
      </c>
      <c r="D64" s="18" t="s">
        <v>312</v>
      </c>
      <c r="E64" s="18" t="str">
        <f>"0,5405"</f>
        <v>0,5405</v>
      </c>
      <c r="F64" s="18" t="s">
        <v>23</v>
      </c>
      <c r="G64" s="18" t="s">
        <v>24</v>
      </c>
      <c r="H64" s="20" t="s">
        <v>107</v>
      </c>
      <c r="I64" s="20" t="s">
        <v>57</v>
      </c>
      <c r="J64" s="19" t="s">
        <v>313</v>
      </c>
      <c r="K64" s="21"/>
      <c r="L64" s="21" t="str">
        <f>"200,0"</f>
        <v>200,0</v>
      </c>
      <c r="M64" s="21" t="str">
        <f>"108,1000"</f>
        <v>108,1000</v>
      </c>
      <c r="N64" s="18" t="s">
        <v>33</v>
      </c>
    </row>
    <row r="65" spans="1:14" ht="12.75">
      <c r="A65" s="29" t="s">
        <v>346</v>
      </c>
      <c r="B65" s="26" t="s">
        <v>314</v>
      </c>
      <c r="C65" s="26" t="s">
        <v>315</v>
      </c>
      <c r="D65" s="26" t="s">
        <v>316</v>
      </c>
      <c r="E65" s="26" t="str">
        <f>"0,5392"</f>
        <v>0,5392</v>
      </c>
      <c r="F65" s="26" t="s">
        <v>23</v>
      </c>
      <c r="G65" s="26" t="s">
        <v>24</v>
      </c>
      <c r="H65" s="27" t="s">
        <v>107</v>
      </c>
      <c r="I65" s="28" t="s">
        <v>57</v>
      </c>
      <c r="J65" s="28" t="s">
        <v>317</v>
      </c>
      <c r="K65" s="29"/>
      <c r="L65" s="29" t="str">
        <f>"190,0"</f>
        <v>190,0</v>
      </c>
      <c r="M65" s="29" t="str">
        <f>"102,4480"</f>
        <v>102,4480</v>
      </c>
      <c r="N65" s="26" t="s">
        <v>33</v>
      </c>
    </row>
    <row r="66" spans="1:14" ht="12.75">
      <c r="A66" s="29" t="s">
        <v>347</v>
      </c>
      <c r="B66" s="26" t="s">
        <v>318</v>
      </c>
      <c r="C66" s="26" t="s">
        <v>319</v>
      </c>
      <c r="D66" s="26" t="s">
        <v>320</v>
      </c>
      <c r="E66" s="26" t="str">
        <f>"0,5380"</f>
        <v>0,5380</v>
      </c>
      <c r="F66" s="26" t="s">
        <v>23</v>
      </c>
      <c r="G66" s="26" t="s">
        <v>24</v>
      </c>
      <c r="H66" s="27" t="s">
        <v>112</v>
      </c>
      <c r="I66" s="27" t="s">
        <v>156</v>
      </c>
      <c r="J66" s="27" t="s">
        <v>186</v>
      </c>
      <c r="K66" s="29"/>
      <c r="L66" s="29" t="str">
        <f>"167,5"</f>
        <v>167,5</v>
      </c>
      <c r="M66" s="29" t="str">
        <f>"90,1150"</f>
        <v>90,1150</v>
      </c>
      <c r="N66" s="26" t="s">
        <v>33</v>
      </c>
    </row>
    <row r="67" spans="1:14" ht="12.75">
      <c r="A67" s="29" t="s">
        <v>348</v>
      </c>
      <c r="B67" s="26" t="s">
        <v>321</v>
      </c>
      <c r="C67" s="26" t="s">
        <v>322</v>
      </c>
      <c r="D67" s="26" t="s">
        <v>323</v>
      </c>
      <c r="E67" s="26" t="str">
        <f>"0,5491"</f>
        <v>0,5491</v>
      </c>
      <c r="F67" s="26" t="s">
        <v>23</v>
      </c>
      <c r="G67" s="26" t="s">
        <v>253</v>
      </c>
      <c r="H67" s="27" t="s">
        <v>83</v>
      </c>
      <c r="I67" s="27" t="s">
        <v>49</v>
      </c>
      <c r="J67" s="27" t="s">
        <v>85</v>
      </c>
      <c r="K67" s="29"/>
      <c r="L67" s="29" t="str">
        <f>"165,0"</f>
        <v>165,0</v>
      </c>
      <c r="M67" s="29" t="str">
        <f>"90,6015"</f>
        <v>90,6015</v>
      </c>
      <c r="N67" s="26" t="s">
        <v>33</v>
      </c>
    </row>
    <row r="68" spans="1:14" ht="12.75">
      <c r="A68" s="25" t="s">
        <v>40</v>
      </c>
      <c r="B68" s="22" t="s">
        <v>324</v>
      </c>
      <c r="C68" s="22" t="s">
        <v>325</v>
      </c>
      <c r="D68" s="22" t="s">
        <v>326</v>
      </c>
      <c r="E68" s="22" t="str">
        <f>"0,5385"</f>
        <v>0,5385</v>
      </c>
      <c r="F68" s="22" t="s">
        <v>23</v>
      </c>
      <c r="G68" s="22" t="s">
        <v>24</v>
      </c>
      <c r="H68" s="23" t="s">
        <v>82</v>
      </c>
      <c r="I68" s="23" t="s">
        <v>60</v>
      </c>
      <c r="J68" s="23" t="s">
        <v>258</v>
      </c>
      <c r="K68" s="25"/>
      <c r="L68" s="25" t="str">
        <f>"137,5"</f>
        <v>137,5</v>
      </c>
      <c r="M68" s="25" t="str">
        <f>"75,3765"</f>
        <v>75,3765</v>
      </c>
      <c r="N68" s="22" t="s">
        <v>33</v>
      </c>
    </row>
    <row r="69" ht="12.75">
      <c r="B69" s="6" t="s">
        <v>12</v>
      </c>
    </row>
    <row r="70" spans="1:13" ht="15">
      <c r="A70" s="40" t="s">
        <v>165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1:14" ht="12.75">
      <c r="A71" s="21" t="s">
        <v>40</v>
      </c>
      <c r="B71" s="18" t="s">
        <v>327</v>
      </c>
      <c r="C71" s="18" t="s">
        <v>55</v>
      </c>
      <c r="D71" s="18" t="s">
        <v>328</v>
      </c>
      <c r="E71" s="18" t="str">
        <f>"0,5297"</f>
        <v>0,5297</v>
      </c>
      <c r="F71" s="18" t="s">
        <v>23</v>
      </c>
      <c r="G71" s="18" t="s">
        <v>329</v>
      </c>
      <c r="H71" s="20" t="s">
        <v>292</v>
      </c>
      <c r="I71" s="20" t="s">
        <v>313</v>
      </c>
      <c r="J71" s="20" t="s">
        <v>330</v>
      </c>
      <c r="K71" s="21"/>
      <c r="L71" s="21" t="str">
        <f>"212,5"</f>
        <v>212,5</v>
      </c>
      <c r="M71" s="21" t="str">
        <f>"112,5612"</f>
        <v>112,5612</v>
      </c>
      <c r="N71" s="18" t="s">
        <v>33</v>
      </c>
    </row>
    <row r="72" spans="1:14" ht="12.75">
      <c r="A72" s="29" t="s">
        <v>346</v>
      </c>
      <c r="B72" s="26" t="s">
        <v>331</v>
      </c>
      <c r="C72" s="26" t="s">
        <v>332</v>
      </c>
      <c r="D72" s="26" t="s">
        <v>333</v>
      </c>
      <c r="E72" s="26" t="str">
        <f>"0,5315"</f>
        <v>0,5315</v>
      </c>
      <c r="F72" s="26" t="s">
        <v>23</v>
      </c>
      <c r="G72" s="26" t="s">
        <v>280</v>
      </c>
      <c r="H72" s="27" t="s">
        <v>156</v>
      </c>
      <c r="I72" s="27" t="s">
        <v>186</v>
      </c>
      <c r="J72" s="27" t="s">
        <v>334</v>
      </c>
      <c r="K72" s="29"/>
      <c r="L72" s="29" t="str">
        <f>"172,5"</f>
        <v>172,5</v>
      </c>
      <c r="M72" s="29" t="str">
        <f>"91,6837"</f>
        <v>91,6837</v>
      </c>
      <c r="N72" s="26" t="s">
        <v>33</v>
      </c>
    </row>
    <row r="73" spans="1:14" ht="12.75">
      <c r="A73" s="25" t="s">
        <v>40</v>
      </c>
      <c r="B73" s="22" t="s">
        <v>335</v>
      </c>
      <c r="C73" s="22" t="s">
        <v>336</v>
      </c>
      <c r="D73" s="22" t="s">
        <v>337</v>
      </c>
      <c r="E73" s="22" t="str">
        <f>"0,5271"</f>
        <v>0,5271</v>
      </c>
      <c r="F73" s="22" t="s">
        <v>23</v>
      </c>
      <c r="G73" s="22" t="s">
        <v>24</v>
      </c>
      <c r="H73" s="24" t="s">
        <v>26</v>
      </c>
      <c r="I73" s="23" t="s">
        <v>31</v>
      </c>
      <c r="J73" s="24" t="s">
        <v>27</v>
      </c>
      <c r="K73" s="25"/>
      <c r="L73" s="25" t="str">
        <f>"175,0"</f>
        <v>175,0</v>
      </c>
      <c r="M73" s="25" t="str">
        <f>"98,6072"</f>
        <v>98,6072</v>
      </c>
      <c r="N73" s="22" t="s">
        <v>33</v>
      </c>
    </row>
    <row r="74" ht="12.75">
      <c r="B74" s="6" t="s">
        <v>12</v>
      </c>
    </row>
    <row r="75" spans="2:4" ht="18">
      <c r="B75" s="6" t="s">
        <v>12</v>
      </c>
      <c r="C75" s="9" t="s">
        <v>11</v>
      </c>
      <c r="D75" s="9"/>
    </row>
    <row r="76" spans="2:4" ht="15">
      <c r="B76" s="6" t="s">
        <v>12</v>
      </c>
      <c r="C76" s="15" t="s">
        <v>115</v>
      </c>
      <c r="D76" s="15"/>
    </row>
    <row r="77" spans="2:4" ht="14.25">
      <c r="B77" s="6" t="s">
        <v>12</v>
      </c>
      <c r="C77" s="16"/>
      <c r="D77" s="16" t="s">
        <v>64</v>
      </c>
    </row>
    <row r="78" spans="2:7" ht="15">
      <c r="B78" s="6" t="s">
        <v>12</v>
      </c>
      <c r="C78" s="10" t="s">
        <v>35</v>
      </c>
      <c r="D78" s="10" t="s">
        <v>36</v>
      </c>
      <c r="E78" s="10" t="s">
        <v>37</v>
      </c>
      <c r="F78" s="10" t="s">
        <v>38</v>
      </c>
      <c r="G78" s="10" t="s">
        <v>39</v>
      </c>
    </row>
    <row r="79" spans="2:7" ht="12.75">
      <c r="B79" s="6" t="s">
        <v>12</v>
      </c>
      <c r="C79" s="6" t="s">
        <v>204</v>
      </c>
      <c r="D79" s="6" t="s">
        <v>64</v>
      </c>
      <c r="E79" s="7" t="s">
        <v>339</v>
      </c>
      <c r="F79" s="7" t="s">
        <v>74</v>
      </c>
      <c r="G79" s="7" t="s">
        <v>340</v>
      </c>
    </row>
    <row r="80" spans="2:7" ht="12.75">
      <c r="B80" s="6" t="s">
        <v>12</v>
      </c>
      <c r="C80" s="6" t="s">
        <v>192</v>
      </c>
      <c r="D80" s="6" t="s">
        <v>64</v>
      </c>
      <c r="E80" s="7" t="s">
        <v>338</v>
      </c>
      <c r="F80" s="7" t="s">
        <v>196</v>
      </c>
      <c r="G80" s="7" t="s">
        <v>341</v>
      </c>
    </row>
    <row r="81" spans="2:7" ht="12.75">
      <c r="B81" s="6" t="s">
        <v>12</v>
      </c>
      <c r="C81" s="6" t="s">
        <v>225</v>
      </c>
      <c r="D81" s="6" t="s">
        <v>64</v>
      </c>
      <c r="E81" s="7" t="s">
        <v>65</v>
      </c>
      <c r="F81" s="7" t="s">
        <v>228</v>
      </c>
      <c r="G81" s="7" t="s">
        <v>342</v>
      </c>
    </row>
    <row r="82" ht="12.75">
      <c r="B82" s="6" t="s">
        <v>12</v>
      </c>
    </row>
    <row r="83" ht="12.75">
      <c r="B83" s="6" t="s">
        <v>12</v>
      </c>
    </row>
    <row r="84" spans="2:4" ht="15">
      <c r="B84" s="6" t="s">
        <v>12</v>
      </c>
      <c r="C84" s="15" t="s">
        <v>34</v>
      </c>
      <c r="D84" s="15"/>
    </row>
    <row r="85" ht="12.75">
      <c r="B85" s="6" t="s">
        <v>12</v>
      </c>
    </row>
    <row r="86" spans="2:4" ht="14.25">
      <c r="B86" s="6" t="s">
        <v>12</v>
      </c>
      <c r="C86" s="16"/>
      <c r="D86" s="16" t="s">
        <v>64</v>
      </c>
    </row>
    <row r="87" spans="2:7" ht="15">
      <c r="B87" s="6" t="s">
        <v>12</v>
      </c>
      <c r="C87" s="10" t="s">
        <v>35</v>
      </c>
      <c r="D87" s="10" t="s">
        <v>36</v>
      </c>
      <c r="E87" s="10" t="s">
        <v>37</v>
      </c>
      <c r="F87" s="10" t="s">
        <v>38</v>
      </c>
      <c r="G87" s="10" t="s">
        <v>39</v>
      </c>
    </row>
    <row r="88" spans="2:7" ht="12.75">
      <c r="B88" s="6" t="s">
        <v>12</v>
      </c>
      <c r="C88" s="6" t="s">
        <v>289</v>
      </c>
      <c r="D88" s="6" t="s">
        <v>64</v>
      </c>
      <c r="E88" s="7" t="s">
        <v>65</v>
      </c>
      <c r="F88" s="7" t="s">
        <v>292</v>
      </c>
      <c r="G88" s="7" t="s">
        <v>343</v>
      </c>
    </row>
    <row r="89" spans="2:7" ht="12.75">
      <c r="B89" s="6" t="s">
        <v>12</v>
      </c>
      <c r="C89" s="6" t="s">
        <v>232</v>
      </c>
      <c r="D89" s="6" t="s">
        <v>64</v>
      </c>
      <c r="E89" s="7" t="s">
        <v>116</v>
      </c>
      <c r="F89" s="7" t="s">
        <v>123</v>
      </c>
      <c r="G89" s="7" t="s">
        <v>344</v>
      </c>
    </row>
    <row r="90" spans="2:7" ht="12.75">
      <c r="B90" s="6" t="s">
        <v>12</v>
      </c>
      <c r="C90" s="6" t="s">
        <v>327</v>
      </c>
      <c r="D90" s="6" t="s">
        <v>64</v>
      </c>
      <c r="E90" s="7" t="s">
        <v>181</v>
      </c>
      <c r="F90" s="7" t="s">
        <v>330</v>
      </c>
      <c r="G90" s="7" t="s">
        <v>345</v>
      </c>
    </row>
    <row r="91" ht="12.75">
      <c r="B91" s="6" t="s">
        <v>12</v>
      </c>
    </row>
    <row r="92" spans="2:14" ht="12.75">
      <c r="B92" s="6" t="s">
        <v>12</v>
      </c>
      <c r="C92" s="7"/>
      <c r="D92" s="7"/>
      <c r="E92" s="7"/>
      <c r="F92" s="7"/>
      <c r="G92" s="7"/>
      <c r="I92" s="6"/>
      <c r="J92" s="3"/>
      <c r="K92" s="3"/>
      <c r="L92" s="3"/>
      <c r="M92" s="3"/>
      <c r="N92" s="3"/>
    </row>
    <row r="93" spans="2:14" ht="12.75">
      <c r="B93" s="6" t="s">
        <v>12</v>
      </c>
      <c r="C93" s="7"/>
      <c r="D93" s="7"/>
      <c r="E93" s="7"/>
      <c r="F93" s="7"/>
      <c r="G93" s="7"/>
      <c r="I93" s="6"/>
      <c r="J93" s="3"/>
      <c r="K93" s="3"/>
      <c r="L93" s="3"/>
      <c r="M93" s="3"/>
      <c r="N93" s="3"/>
    </row>
    <row r="94" spans="2:14" ht="12.75">
      <c r="B94" s="6" t="s">
        <v>12</v>
      </c>
      <c r="C94" s="7"/>
      <c r="D94" s="7"/>
      <c r="E94" s="7"/>
      <c r="F94" s="7"/>
      <c r="G94" s="7"/>
      <c r="I94" s="6"/>
      <c r="J94" s="3"/>
      <c r="K94" s="3"/>
      <c r="L94" s="3"/>
      <c r="M94" s="3"/>
      <c r="N94" s="3"/>
    </row>
    <row r="95" spans="2:14" ht="12.75">
      <c r="B95" s="6" t="s">
        <v>12</v>
      </c>
      <c r="C95" s="7"/>
      <c r="D95" s="7"/>
      <c r="E95" s="7"/>
      <c r="F95" s="7"/>
      <c r="G95" s="7"/>
      <c r="I95" s="6"/>
      <c r="J95" s="3"/>
      <c r="K95" s="3"/>
      <c r="L95" s="3"/>
      <c r="M95" s="3"/>
      <c r="N95" s="3"/>
    </row>
    <row r="96" spans="2:14" ht="12.75">
      <c r="B96" s="6" t="s">
        <v>12</v>
      </c>
      <c r="C96" s="7"/>
      <c r="D96" s="7"/>
      <c r="E96" s="7"/>
      <c r="F96" s="7"/>
      <c r="G96" s="7"/>
      <c r="I96" s="6"/>
      <c r="J96" s="3"/>
      <c r="K96" s="3"/>
      <c r="L96" s="3"/>
      <c r="M96" s="3"/>
      <c r="N96" s="3"/>
    </row>
    <row r="97" spans="2:14" ht="12.75">
      <c r="B97" s="6" t="s">
        <v>12</v>
      </c>
      <c r="C97" s="7"/>
      <c r="D97" s="7"/>
      <c r="E97" s="7"/>
      <c r="F97" s="7"/>
      <c r="G97" s="7"/>
      <c r="I97" s="6"/>
      <c r="J97" s="3"/>
      <c r="K97" s="3"/>
      <c r="L97" s="3"/>
      <c r="M97" s="3"/>
      <c r="N97" s="3"/>
    </row>
    <row r="98" spans="2:14" ht="12.75">
      <c r="B98" s="6" t="s">
        <v>12</v>
      </c>
      <c r="C98" s="7"/>
      <c r="D98" s="7"/>
      <c r="E98" s="7"/>
      <c r="F98" s="7"/>
      <c r="G98" s="7"/>
      <c r="I98" s="6"/>
      <c r="J98" s="3"/>
      <c r="K98" s="3"/>
      <c r="L98" s="3"/>
      <c r="M98" s="3"/>
      <c r="N98" s="3"/>
    </row>
    <row r="99" spans="2:14" ht="12.75">
      <c r="B99" s="6" t="s">
        <v>12</v>
      </c>
      <c r="C99" s="7"/>
      <c r="D99" s="7"/>
      <c r="E99" s="7"/>
      <c r="F99" s="7"/>
      <c r="G99" s="7"/>
      <c r="I99" s="6"/>
      <c r="J99" s="3"/>
      <c r="K99" s="3"/>
      <c r="L99" s="3"/>
      <c r="M99" s="3"/>
      <c r="N99" s="3"/>
    </row>
    <row r="100" ht="12.75">
      <c r="B100" s="6" t="s">
        <v>12</v>
      </c>
    </row>
    <row r="101" ht="12.75">
      <c r="B101" s="6" t="s">
        <v>12</v>
      </c>
    </row>
    <row r="102" ht="12.75">
      <c r="B102" s="6" t="s">
        <v>12</v>
      </c>
    </row>
    <row r="103" ht="12.75">
      <c r="B103" s="6" t="s">
        <v>12</v>
      </c>
    </row>
    <row r="104" ht="12.75">
      <c r="B104" s="6" t="s">
        <v>12</v>
      </c>
    </row>
    <row r="105" ht="12.75">
      <c r="B105" s="6" t="s">
        <v>12</v>
      </c>
    </row>
    <row r="106" ht="12.75">
      <c r="B106" s="6" t="s">
        <v>12</v>
      </c>
    </row>
    <row r="107" ht="12.75">
      <c r="B107" s="6" t="s">
        <v>12</v>
      </c>
    </row>
    <row r="108" ht="12.75">
      <c r="B108" s="6" t="s">
        <v>12</v>
      </c>
    </row>
    <row r="109" ht="12.75">
      <c r="B109" s="6" t="s">
        <v>12</v>
      </c>
    </row>
    <row r="110" ht="12.75">
      <c r="B110" s="6" t="s">
        <v>12</v>
      </c>
    </row>
    <row r="111" ht="12.75">
      <c r="B111" s="6" t="s">
        <v>12</v>
      </c>
    </row>
    <row r="112" ht="12.75">
      <c r="B112" s="6" t="s">
        <v>12</v>
      </c>
    </row>
    <row r="113" ht="12.75">
      <c r="B113" s="6" t="s">
        <v>12</v>
      </c>
    </row>
    <row r="114" ht="12.75">
      <c r="B114" s="6" t="s">
        <v>12</v>
      </c>
    </row>
    <row r="115" ht="12.75">
      <c r="B115" s="6" t="s">
        <v>12</v>
      </c>
    </row>
    <row r="116" ht="12.75">
      <c r="B116" s="6" t="s">
        <v>12</v>
      </c>
    </row>
    <row r="117" ht="12.75">
      <c r="B117" s="6" t="s">
        <v>12</v>
      </c>
    </row>
    <row r="118" ht="12.75">
      <c r="B118" s="6" t="s">
        <v>12</v>
      </c>
    </row>
    <row r="119" ht="12.75">
      <c r="B119" s="6" t="s">
        <v>12</v>
      </c>
    </row>
    <row r="120" ht="12.75">
      <c r="B120" s="6" t="s">
        <v>12</v>
      </c>
    </row>
    <row r="121" ht="12.75">
      <c r="B121" s="6" t="s">
        <v>12</v>
      </c>
    </row>
    <row r="122" ht="12.75">
      <c r="B122" s="6" t="s">
        <v>12</v>
      </c>
    </row>
    <row r="123" ht="12.75">
      <c r="B123" s="6" t="s">
        <v>12</v>
      </c>
    </row>
    <row r="124" ht="12.75">
      <c r="B124" s="6" t="s">
        <v>12</v>
      </c>
    </row>
  </sheetData>
  <sheetProtection/>
  <mergeCells count="26">
    <mergeCell ref="A1:N2"/>
    <mergeCell ref="A3:A4"/>
    <mergeCell ref="C3:C4"/>
    <mergeCell ref="D3:D4"/>
    <mergeCell ref="E3:E4"/>
    <mergeCell ref="F3:F4"/>
    <mergeCell ref="G3:G4"/>
    <mergeCell ref="H3:K3"/>
    <mergeCell ref="A31:M31"/>
    <mergeCell ref="A35:M35"/>
    <mergeCell ref="L3:L4"/>
    <mergeCell ref="M3:M4"/>
    <mergeCell ref="N3:N4"/>
    <mergeCell ref="A5:M5"/>
    <mergeCell ref="A10:M10"/>
    <mergeCell ref="A13:M13"/>
    <mergeCell ref="B3:B4"/>
    <mergeCell ref="A17:M17"/>
    <mergeCell ref="A20:M20"/>
    <mergeCell ref="A23:M23"/>
    <mergeCell ref="A26:M26"/>
    <mergeCell ref="A45:M45"/>
    <mergeCell ref="A52:M52"/>
    <mergeCell ref="A57:M57"/>
    <mergeCell ref="A63:M63"/>
    <mergeCell ref="A70:M7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3">
      <selection activeCell="A9" sqref="A9"/>
    </sheetView>
  </sheetViews>
  <sheetFormatPr defaultColWidth="9.00390625" defaultRowHeight="12.75"/>
  <cols>
    <col min="1" max="1" width="7.375" style="6" bestFit="1" customWidth="1"/>
    <col min="2" max="2" width="19.125" style="6" bestFit="1" customWidth="1"/>
    <col min="3" max="3" width="28.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9.125" style="6" bestFit="1" customWidth="1"/>
    <col min="8" max="10" width="5.625" style="7" bestFit="1" customWidth="1"/>
    <col min="11" max="11" width="4.875" style="7" bestFit="1" customWidth="1"/>
    <col min="12" max="12" width="11.25390625" style="7" bestFit="1" customWidth="1"/>
    <col min="13" max="13" width="8.625" style="7" bestFit="1" customWidth="1"/>
    <col min="14" max="14" width="8.875" style="6" bestFit="1" customWidth="1"/>
    <col min="15" max="16384" width="9.125" style="3" customWidth="1"/>
  </cols>
  <sheetData>
    <row r="1" spans="1:14" s="2" customFormat="1" ht="28.5" customHeight="1">
      <c r="A1" s="50" t="s">
        <v>182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15</v>
      </c>
      <c r="F3" s="44" t="s">
        <v>4</v>
      </c>
      <c r="G3" s="44" t="s">
        <v>8</v>
      </c>
      <c r="H3" s="44" t="s">
        <v>17</v>
      </c>
      <c r="I3" s="44"/>
      <c r="J3" s="44"/>
      <c r="K3" s="44"/>
      <c r="L3" s="44" t="s">
        <v>157</v>
      </c>
      <c r="M3" s="44" t="s">
        <v>3</v>
      </c>
      <c r="N3" s="46" t="s">
        <v>2</v>
      </c>
    </row>
    <row r="4" spans="1:14" s="1" customFormat="1" ht="21" customHeight="1" thickBot="1">
      <c r="A4" s="58"/>
      <c r="B4" s="43"/>
      <c r="C4" s="45"/>
      <c r="D4" s="45"/>
      <c r="E4" s="45"/>
      <c r="F4" s="45"/>
      <c r="G4" s="45"/>
      <c r="H4" s="4">
        <v>1</v>
      </c>
      <c r="I4" s="4">
        <v>2</v>
      </c>
      <c r="J4" s="4">
        <v>3</v>
      </c>
      <c r="K4" s="4" t="s">
        <v>5</v>
      </c>
      <c r="L4" s="45"/>
      <c r="M4" s="45"/>
      <c r="N4" s="47"/>
    </row>
    <row r="5" spans="1:13" ht="15">
      <c r="A5" s="48" t="s">
        <v>19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4" ht="12.75">
      <c r="A6" s="11" t="s">
        <v>170</v>
      </c>
      <c r="B6" s="11" t="s">
        <v>183</v>
      </c>
      <c r="C6" s="11" t="s">
        <v>184</v>
      </c>
      <c r="D6" s="11" t="s">
        <v>185</v>
      </c>
      <c r="E6" s="11" t="str">
        <f>"0,6290"</f>
        <v>0,6290</v>
      </c>
      <c r="F6" s="11" t="s">
        <v>23</v>
      </c>
      <c r="G6" s="11" t="s">
        <v>24</v>
      </c>
      <c r="H6" s="12" t="s">
        <v>186</v>
      </c>
      <c r="I6" s="12" t="s">
        <v>186</v>
      </c>
      <c r="J6" s="12" t="s">
        <v>186</v>
      </c>
      <c r="K6" s="14"/>
      <c r="L6" s="14" t="str">
        <f>"0.00"</f>
        <v>0.00</v>
      </c>
      <c r="M6" s="14" t="str">
        <f>"0,0000"</f>
        <v>0,0000</v>
      </c>
      <c r="N6" s="11" t="s">
        <v>33</v>
      </c>
    </row>
    <row r="7" ht="12.75">
      <c r="B7" s="6" t="s">
        <v>12</v>
      </c>
    </row>
    <row r="8" spans="1:13" ht="15">
      <c r="A8" s="40" t="s">
        <v>148</v>
      </c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4" ht="12.75">
      <c r="A9" s="14" t="s">
        <v>40</v>
      </c>
      <c r="B9" s="11" t="s">
        <v>187</v>
      </c>
      <c r="C9" s="11" t="s">
        <v>188</v>
      </c>
      <c r="D9" s="11" t="s">
        <v>189</v>
      </c>
      <c r="E9" s="11" t="str">
        <f>"0,5589"</f>
        <v>0,5589</v>
      </c>
      <c r="F9" s="11" t="s">
        <v>23</v>
      </c>
      <c r="G9" s="11" t="s">
        <v>24</v>
      </c>
      <c r="H9" s="13" t="s">
        <v>59</v>
      </c>
      <c r="I9" s="12" t="s">
        <v>50</v>
      </c>
      <c r="J9" s="14"/>
      <c r="K9" s="14"/>
      <c r="L9" s="14" t="str">
        <f>"225,0"</f>
        <v>225,0</v>
      </c>
      <c r="M9" s="14" t="str">
        <f>"131,7886"</f>
        <v>131,7886</v>
      </c>
      <c r="N9" s="11" t="s">
        <v>33</v>
      </c>
    </row>
    <row r="10" ht="12.75">
      <c r="B10" s="6" t="s">
        <v>12</v>
      </c>
    </row>
    <row r="11" spans="2:14" ht="12.75">
      <c r="B11" s="6" t="s">
        <v>12</v>
      </c>
      <c r="C11" s="7"/>
      <c r="D11" s="7"/>
      <c r="E11" s="7"/>
      <c r="F11" s="7"/>
      <c r="G11" s="7"/>
      <c r="I11" s="6"/>
      <c r="J11" s="3"/>
      <c r="K11" s="3"/>
      <c r="L11" s="3"/>
      <c r="M11" s="3"/>
      <c r="N11" s="3"/>
    </row>
    <row r="12" spans="2:14" ht="12.75">
      <c r="B12" s="6" t="s">
        <v>12</v>
      </c>
      <c r="C12" s="7"/>
      <c r="D12" s="7"/>
      <c r="E12" s="7"/>
      <c r="F12" s="7"/>
      <c r="G12" s="7"/>
      <c r="I12" s="6"/>
      <c r="J12" s="3"/>
      <c r="K12" s="3"/>
      <c r="L12" s="3"/>
      <c r="M12" s="3"/>
      <c r="N12" s="3"/>
    </row>
    <row r="13" spans="2:14" ht="12.75">
      <c r="B13" s="6" t="s">
        <v>12</v>
      </c>
      <c r="C13" s="7"/>
      <c r="D13" s="7"/>
      <c r="E13" s="7"/>
      <c r="F13" s="7"/>
      <c r="G13" s="7"/>
      <c r="I13" s="6"/>
      <c r="J13" s="3"/>
      <c r="K13" s="3"/>
      <c r="L13" s="3"/>
      <c r="M13" s="3"/>
      <c r="N13" s="3"/>
    </row>
    <row r="14" spans="2:14" ht="12.75">
      <c r="B14" s="6" t="s">
        <v>12</v>
      </c>
      <c r="C14" s="7"/>
      <c r="D14" s="7"/>
      <c r="E14" s="7"/>
      <c r="F14" s="7"/>
      <c r="G14" s="7"/>
      <c r="I14" s="6"/>
      <c r="J14" s="3"/>
      <c r="K14" s="3"/>
      <c r="L14" s="3"/>
      <c r="M14" s="3"/>
      <c r="N14" s="3"/>
    </row>
    <row r="15" spans="2:14" ht="12.75">
      <c r="B15" s="6" t="s">
        <v>12</v>
      </c>
      <c r="C15" s="7"/>
      <c r="D15" s="7"/>
      <c r="E15" s="7"/>
      <c r="F15" s="7"/>
      <c r="G15" s="7"/>
      <c r="I15" s="6"/>
      <c r="J15" s="3"/>
      <c r="K15" s="3"/>
      <c r="L15" s="3"/>
      <c r="M15" s="3"/>
      <c r="N15" s="3"/>
    </row>
    <row r="16" spans="2:14" ht="12.75">
      <c r="B16" s="6" t="s">
        <v>12</v>
      </c>
      <c r="C16" s="7"/>
      <c r="D16" s="7"/>
      <c r="E16" s="7"/>
      <c r="F16" s="7"/>
      <c r="G16" s="7"/>
      <c r="I16" s="6"/>
      <c r="J16" s="3"/>
      <c r="K16" s="3"/>
      <c r="L16" s="3"/>
      <c r="M16" s="3"/>
      <c r="N16" s="3"/>
    </row>
    <row r="17" spans="2:14" ht="12.75">
      <c r="B17" s="6" t="s">
        <v>12</v>
      </c>
      <c r="C17" s="7"/>
      <c r="D17" s="7"/>
      <c r="E17" s="7"/>
      <c r="F17" s="7"/>
      <c r="G17" s="7"/>
      <c r="I17" s="6"/>
      <c r="J17" s="3"/>
      <c r="K17" s="3"/>
      <c r="L17" s="3"/>
      <c r="M17" s="3"/>
      <c r="N17" s="3"/>
    </row>
    <row r="18" spans="2:14" ht="12.75">
      <c r="B18" s="6" t="s">
        <v>12</v>
      </c>
      <c r="C18" s="7"/>
      <c r="D18" s="7"/>
      <c r="E18" s="7"/>
      <c r="F18" s="7"/>
      <c r="G18" s="7"/>
      <c r="I18" s="6"/>
      <c r="J18" s="3"/>
      <c r="K18" s="3"/>
      <c r="L18" s="3"/>
      <c r="M18" s="3"/>
      <c r="N18" s="3"/>
    </row>
    <row r="19" spans="2:14" ht="12.75">
      <c r="B19" s="6" t="s">
        <v>12</v>
      </c>
      <c r="C19" s="7"/>
      <c r="D19" s="7"/>
      <c r="E19" s="7"/>
      <c r="F19" s="7"/>
      <c r="G19" s="7"/>
      <c r="I19" s="6"/>
      <c r="J19" s="3"/>
      <c r="K19" s="3"/>
      <c r="L19" s="3"/>
      <c r="M19" s="3"/>
      <c r="N19" s="3"/>
    </row>
    <row r="20" spans="2:14" ht="12.75">
      <c r="B20" s="6" t="s">
        <v>12</v>
      </c>
      <c r="C20" s="7"/>
      <c r="D20" s="7"/>
      <c r="E20" s="7"/>
      <c r="F20" s="7"/>
      <c r="G20" s="7"/>
      <c r="I20" s="6"/>
      <c r="J20" s="3"/>
      <c r="K20" s="3"/>
      <c r="L20" s="3"/>
      <c r="M20" s="3"/>
      <c r="N20" s="3"/>
    </row>
    <row r="21" spans="2:14" ht="12.75">
      <c r="B21" s="6" t="s">
        <v>12</v>
      </c>
      <c r="C21" s="7"/>
      <c r="D21" s="7"/>
      <c r="E21" s="7"/>
      <c r="F21" s="7"/>
      <c r="G21" s="7"/>
      <c r="I21" s="6"/>
      <c r="J21" s="3"/>
      <c r="K21" s="3"/>
      <c r="L21" s="3"/>
      <c r="M21" s="3"/>
      <c r="N21" s="3"/>
    </row>
    <row r="22" spans="2:14" ht="12.75">
      <c r="B22" s="6" t="s">
        <v>12</v>
      </c>
      <c r="C22" s="7"/>
      <c r="D22" s="7"/>
      <c r="E22" s="7"/>
      <c r="F22" s="7"/>
      <c r="G22" s="7"/>
      <c r="I22" s="6"/>
      <c r="J22" s="3"/>
      <c r="K22" s="3"/>
      <c r="L22" s="3"/>
      <c r="M22" s="3"/>
      <c r="N22" s="3"/>
    </row>
    <row r="23" spans="2:14" ht="12.75">
      <c r="B23" s="6" t="s">
        <v>12</v>
      </c>
      <c r="C23" s="7"/>
      <c r="D23" s="7"/>
      <c r="E23" s="7"/>
      <c r="F23" s="7"/>
      <c r="G23" s="7"/>
      <c r="I23" s="6"/>
      <c r="J23" s="3"/>
      <c r="K23" s="3"/>
      <c r="L23" s="3"/>
      <c r="M23" s="3"/>
      <c r="N23" s="3"/>
    </row>
    <row r="24" spans="2:14" ht="12.75">
      <c r="B24" s="6" t="s">
        <v>12</v>
      </c>
      <c r="C24" s="7"/>
      <c r="D24" s="7"/>
      <c r="E24" s="7"/>
      <c r="F24" s="7"/>
      <c r="G24" s="7"/>
      <c r="I24" s="6"/>
      <c r="J24" s="3"/>
      <c r="K24" s="3"/>
      <c r="L24" s="3"/>
      <c r="M24" s="3"/>
      <c r="N24" s="3"/>
    </row>
    <row r="25" spans="3:14" ht="12.75">
      <c r="C25" s="7"/>
      <c r="D25" s="7"/>
      <c r="E25" s="7"/>
      <c r="F25" s="7"/>
      <c r="G25" s="7"/>
      <c r="I25" s="6"/>
      <c r="J25" s="3"/>
      <c r="K25" s="3"/>
      <c r="L25" s="3"/>
      <c r="M25" s="3"/>
      <c r="N25" s="3"/>
    </row>
    <row r="26" spans="3:14" ht="12.75">
      <c r="C26" s="7"/>
      <c r="D26" s="7"/>
      <c r="E26" s="7"/>
      <c r="F26" s="7"/>
      <c r="G26" s="7"/>
      <c r="I26" s="6"/>
      <c r="J26" s="3"/>
      <c r="K26" s="3"/>
      <c r="L26" s="3"/>
      <c r="M26" s="3"/>
      <c r="N26" s="3"/>
    </row>
    <row r="27" spans="3:14" ht="12.75">
      <c r="C27" s="7"/>
      <c r="D27" s="7"/>
      <c r="E27" s="7"/>
      <c r="F27" s="7"/>
      <c r="G27" s="7"/>
      <c r="I27" s="6"/>
      <c r="J27" s="3"/>
      <c r="K27" s="3"/>
      <c r="L27" s="3"/>
      <c r="M27" s="3"/>
      <c r="N27" s="3"/>
    </row>
    <row r="28" spans="3:14" ht="12.75">
      <c r="C28" s="7"/>
      <c r="D28" s="7"/>
      <c r="E28" s="7"/>
      <c r="F28" s="7"/>
      <c r="G28" s="7"/>
      <c r="I28" s="6"/>
      <c r="J28" s="3"/>
      <c r="K28" s="3"/>
      <c r="L28" s="3"/>
      <c r="M28" s="3"/>
      <c r="N28" s="3"/>
    </row>
    <row r="29" spans="3:14" ht="12.75">
      <c r="C29" s="7"/>
      <c r="D29" s="7"/>
      <c r="E29" s="7"/>
      <c r="F29" s="7"/>
      <c r="G29" s="7"/>
      <c r="I29" s="6"/>
      <c r="J29" s="3"/>
      <c r="K29" s="3"/>
      <c r="L29" s="3"/>
      <c r="M29" s="3"/>
      <c r="N29" s="3"/>
    </row>
  </sheetData>
  <sheetProtection/>
  <mergeCells count="14">
    <mergeCell ref="A5:M5"/>
    <mergeCell ref="A8:M8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4">
      <selection activeCell="A6" sqref="A6"/>
    </sheetView>
  </sheetViews>
  <sheetFormatPr defaultColWidth="9.00390625" defaultRowHeight="12.75"/>
  <cols>
    <col min="1" max="1" width="7.375" style="6" bestFit="1" customWidth="1"/>
    <col min="2" max="2" width="15.125" style="6" bestFit="1" customWidth="1"/>
    <col min="3" max="3" width="26.25390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9.125" style="6" bestFit="1" customWidth="1"/>
    <col min="8" max="10" width="5.625" style="7" bestFit="1" customWidth="1"/>
    <col min="11" max="11" width="4.875" style="7" bestFit="1" customWidth="1"/>
    <col min="12" max="12" width="11.25390625" style="7" bestFit="1" customWidth="1"/>
    <col min="13" max="13" width="8.625" style="7" bestFit="1" customWidth="1"/>
    <col min="14" max="14" width="8.875" style="6" bestFit="1" customWidth="1"/>
    <col min="15" max="16384" width="9.125" style="3" customWidth="1"/>
  </cols>
  <sheetData>
    <row r="1" spans="1:14" s="2" customFormat="1" ht="28.5" customHeight="1">
      <c r="A1" s="50" t="s">
        <v>176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15</v>
      </c>
      <c r="F3" s="44" t="s">
        <v>4</v>
      </c>
      <c r="G3" s="44" t="s">
        <v>8</v>
      </c>
      <c r="H3" s="44" t="s">
        <v>17</v>
      </c>
      <c r="I3" s="44"/>
      <c r="J3" s="44"/>
      <c r="K3" s="44"/>
      <c r="L3" s="44" t="s">
        <v>157</v>
      </c>
      <c r="M3" s="44" t="s">
        <v>3</v>
      </c>
      <c r="N3" s="46" t="s">
        <v>2</v>
      </c>
    </row>
    <row r="4" spans="1:14" s="1" customFormat="1" ht="21" customHeight="1" thickBot="1">
      <c r="A4" s="58"/>
      <c r="B4" s="43"/>
      <c r="C4" s="45"/>
      <c r="D4" s="45"/>
      <c r="E4" s="45"/>
      <c r="F4" s="45"/>
      <c r="G4" s="45"/>
      <c r="H4" s="4">
        <v>1</v>
      </c>
      <c r="I4" s="4">
        <v>2</v>
      </c>
      <c r="J4" s="4">
        <v>3</v>
      </c>
      <c r="K4" s="4" t="s">
        <v>5</v>
      </c>
      <c r="L4" s="45"/>
      <c r="M4" s="45"/>
      <c r="N4" s="47"/>
    </row>
    <row r="5" spans="1:13" ht="15">
      <c r="A5" s="48" t="s">
        <v>165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4" ht="12.75">
      <c r="A6" s="14" t="s">
        <v>40</v>
      </c>
      <c r="B6" s="11" t="s">
        <v>177</v>
      </c>
      <c r="C6" s="11" t="s">
        <v>178</v>
      </c>
      <c r="D6" s="11" t="s">
        <v>179</v>
      </c>
      <c r="E6" s="11" t="str">
        <f>"0,5228"</f>
        <v>0,5228</v>
      </c>
      <c r="F6" s="11" t="s">
        <v>23</v>
      </c>
      <c r="G6" s="11" t="s">
        <v>24</v>
      </c>
      <c r="H6" s="13" t="s">
        <v>48</v>
      </c>
      <c r="I6" s="12" t="s">
        <v>180</v>
      </c>
      <c r="J6" s="12" t="s">
        <v>180</v>
      </c>
      <c r="K6" s="14"/>
      <c r="L6" s="14" t="str">
        <f>"240,0"</f>
        <v>240,0</v>
      </c>
      <c r="M6" s="14" t="str">
        <f>"125,4720"</f>
        <v>125,4720</v>
      </c>
      <c r="N6" s="11" t="s">
        <v>33</v>
      </c>
    </row>
    <row r="7" ht="12.75">
      <c r="B7" s="6" t="s">
        <v>12</v>
      </c>
    </row>
    <row r="8" spans="2:14" ht="12.75">
      <c r="B8" s="6" t="s">
        <v>12</v>
      </c>
      <c r="C8" s="7"/>
      <c r="D8" s="7"/>
      <c r="E8" s="7"/>
      <c r="F8" s="7"/>
      <c r="G8" s="7"/>
      <c r="I8" s="6"/>
      <c r="J8" s="3"/>
      <c r="K8" s="3"/>
      <c r="L8" s="3"/>
      <c r="M8" s="3"/>
      <c r="N8" s="3"/>
    </row>
    <row r="9" spans="2:14" ht="12.75">
      <c r="B9" s="6" t="s">
        <v>12</v>
      </c>
      <c r="C9" s="7"/>
      <c r="D9" s="7"/>
      <c r="E9" s="7"/>
      <c r="F9" s="7"/>
      <c r="G9" s="7"/>
      <c r="I9" s="6"/>
      <c r="J9" s="3"/>
      <c r="K9" s="3"/>
      <c r="L9" s="3"/>
      <c r="M9" s="3"/>
      <c r="N9" s="3"/>
    </row>
    <row r="10" spans="2:14" ht="12.75">
      <c r="B10" s="6" t="s">
        <v>12</v>
      </c>
      <c r="C10" s="7"/>
      <c r="D10" s="7"/>
      <c r="E10" s="7"/>
      <c r="F10" s="7"/>
      <c r="G10" s="7"/>
      <c r="I10" s="6"/>
      <c r="J10" s="3"/>
      <c r="K10" s="3"/>
      <c r="L10" s="3"/>
      <c r="M10" s="3"/>
      <c r="N10" s="3"/>
    </row>
    <row r="11" spans="2:14" ht="12.75">
      <c r="B11" s="6" t="s">
        <v>12</v>
      </c>
      <c r="C11" s="7"/>
      <c r="D11" s="7"/>
      <c r="E11" s="7"/>
      <c r="F11" s="7"/>
      <c r="G11" s="7"/>
      <c r="I11" s="6"/>
      <c r="J11" s="3"/>
      <c r="K11" s="3"/>
      <c r="L11" s="3"/>
      <c r="M11" s="3"/>
      <c r="N11" s="3"/>
    </row>
    <row r="12" spans="2:14" ht="12.75">
      <c r="B12" s="6" t="s">
        <v>12</v>
      </c>
      <c r="C12" s="7"/>
      <c r="D12" s="7"/>
      <c r="E12" s="7"/>
      <c r="F12" s="7"/>
      <c r="G12" s="7"/>
      <c r="I12" s="6"/>
      <c r="J12" s="3"/>
      <c r="K12" s="3"/>
      <c r="L12" s="3"/>
      <c r="M12" s="3"/>
      <c r="N12" s="3"/>
    </row>
    <row r="13" spans="2:14" ht="12.75">
      <c r="B13" s="6" t="s">
        <v>12</v>
      </c>
      <c r="C13" s="7"/>
      <c r="D13" s="7"/>
      <c r="E13" s="7"/>
      <c r="F13" s="7"/>
      <c r="G13" s="7"/>
      <c r="I13" s="6"/>
      <c r="J13" s="3"/>
      <c r="K13" s="3"/>
      <c r="L13" s="3"/>
      <c r="M13" s="3"/>
      <c r="N13" s="3"/>
    </row>
    <row r="14" spans="2:14" ht="12.75">
      <c r="B14" s="6" t="s">
        <v>12</v>
      </c>
      <c r="C14" s="7"/>
      <c r="D14" s="7"/>
      <c r="E14" s="7"/>
      <c r="F14" s="7"/>
      <c r="G14" s="7"/>
      <c r="I14" s="6"/>
      <c r="J14" s="3"/>
      <c r="K14" s="3"/>
      <c r="L14" s="3"/>
      <c r="M14" s="3"/>
      <c r="N14" s="3"/>
    </row>
    <row r="15" spans="2:14" ht="12.75">
      <c r="B15" s="6" t="s">
        <v>12</v>
      </c>
      <c r="C15" s="7"/>
      <c r="D15" s="7"/>
      <c r="E15" s="7"/>
      <c r="F15" s="7"/>
      <c r="G15" s="7"/>
      <c r="I15" s="6"/>
      <c r="J15" s="3"/>
      <c r="K15" s="3"/>
      <c r="L15" s="3"/>
      <c r="M15" s="3"/>
      <c r="N15" s="3"/>
    </row>
    <row r="16" spans="2:14" ht="12.75">
      <c r="B16" s="6" t="s">
        <v>12</v>
      </c>
      <c r="C16" s="7"/>
      <c r="D16" s="7"/>
      <c r="E16" s="7"/>
      <c r="F16" s="7"/>
      <c r="G16" s="7"/>
      <c r="I16" s="6"/>
      <c r="J16" s="3"/>
      <c r="K16" s="3"/>
      <c r="L16" s="3"/>
      <c r="M16" s="3"/>
      <c r="N16" s="3"/>
    </row>
    <row r="17" spans="2:14" ht="12.75">
      <c r="B17" s="6" t="s">
        <v>12</v>
      </c>
      <c r="C17" s="7"/>
      <c r="D17" s="7"/>
      <c r="E17" s="7"/>
      <c r="F17" s="7"/>
      <c r="G17" s="7"/>
      <c r="I17" s="6"/>
      <c r="J17" s="3"/>
      <c r="K17" s="3"/>
      <c r="L17" s="3"/>
      <c r="M17" s="3"/>
      <c r="N17" s="3"/>
    </row>
    <row r="18" spans="2:14" ht="12.75">
      <c r="B18" s="6" t="s">
        <v>12</v>
      </c>
      <c r="C18" s="7"/>
      <c r="D18" s="7"/>
      <c r="E18" s="7"/>
      <c r="F18" s="7"/>
      <c r="G18" s="7"/>
      <c r="I18" s="6"/>
      <c r="J18" s="3"/>
      <c r="K18" s="3"/>
      <c r="L18" s="3"/>
      <c r="M18" s="3"/>
      <c r="N18" s="3"/>
    </row>
    <row r="19" spans="2:14" ht="12.75">
      <c r="B19" s="6" t="s">
        <v>12</v>
      </c>
      <c r="C19" s="7"/>
      <c r="D19" s="7"/>
      <c r="E19" s="7"/>
      <c r="F19" s="7"/>
      <c r="G19" s="7"/>
      <c r="I19" s="6"/>
      <c r="J19" s="3"/>
      <c r="K19" s="3"/>
      <c r="L19" s="3"/>
      <c r="M19" s="3"/>
      <c r="N19" s="3"/>
    </row>
    <row r="20" spans="2:14" ht="12.75">
      <c r="B20" s="6" t="s">
        <v>12</v>
      </c>
      <c r="C20" s="7"/>
      <c r="D20" s="7"/>
      <c r="E20" s="7"/>
      <c r="F20" s="7"/>
      <c r="G20" s="7"/>
      <c r="I20" s="6"/>
      <c r="J20" s="3"/>
      <c r="K20" s="3"/>
      <c r="L20" s="3"/>
      <c r="M20" s="3"/>
      <c r="N20" s="3"/>
    </row>
    <row r="21" spans="2:14" ht="12.75">
      <c r="B21" s="6" t="s">
        <v>12</v>
      </c>
      <c r="C21" s="7"/>
      <c r="D21" s="7"/>
      <c r="E21" s="7"/>
      <c r="F21" s="7"/>
      <c r="G21" s="7"/>
      <c r="I21" s="6"/>
      <c r="J21" s="3"/>
      <c r="K21" s="3"/>
      <c r="L21" s="3"/>
      <c r="M21" s="3"/>
      <c r="N21" s="3"/>
    </row>
    <row r="22" spans="3:14" ht="12.75">
      <c r="C22" s="7"/>
      <c r="D22" s="7"/>
      <c r="E22" s="7"/>
      <c r="F22" s="7"/>
      <c r="G22" s="7"/>
      <c r="I22" s="6"/>
      <c r="J22" s="3"/>
      <c r="K22" s="3"/>
      <c r="L22" s="3"/>
      <c r="M22" s="3"/>
      <c r="N22" s="3"/>
    </row>
    <row r="23" spans="3:14" ht="12.75">
      <c r="C23" s="7"/>
      <c r="D23" s="7"/>
      <c r="E23" s="7"/>
      <c r="F23" s="7"/>
      <c r="G23" s="7"/>
      <c r="I23" s="6"/>
      <c r="J23" s="3"/>
      <c r="K23" s="3"/>
      <c r="L23" s="3"/>
      <c r="M23" s="3"/>
      <c r="N23" s="3"/>
    </row>
    <row r="24" spans="3:14" ht="12.75">
      <c r="C24" s="7"/>
      <c r="D24" s="7"/>
      <c r="E24" s="7"/>
      <c r="F24" s="7"/>
      <c r="G24" s="7"/>
      <c r="I24" s="6"/>
      <c r="J24" s="3"/>
      <c r="K24" s="3"/>
      <c r="L24" s="3"/>
      <c r="M24" s="3"/>
      <c r="N24" s="3"/>
    </row>
    <row r="25" spans="3:14" ht="12.75">
      <c r="C25" s="7"/>
      <c r="D25" s="7"/>
      <c r="E25" s="7"/>
      <c r="F25" s="7"/>
      <c r="G25" s="7"/>
      <c r="I25" s="6"/>
      <c r="J25" s="3"/>
      <c r="K25" s="3"/>
      <c r="L25" s="3"/>
      <c r="M25" s="3"/>
      <c r="N25" s="3"/>
    </row>
    <row r="26" spans="3:14" ht="12.75">
      <c r="C26" s="7"/>
      <c r="D26" s="7"/>
      <c r="E26" s="7"/>
      <c r="F26" s="7"/>
      <c r="G26" s="7"/>
      <c r="I26" s="6"/>
      <c r="J26" s="3"/>
      <c r="K26" s="3"/>
      <c r="L26" s="3"/>
      <c r="M26" s="3"/>
      <c r="N26" s="3"/>
    </row>
    <row r="27" spans="3:14" ht="12.75">
      <c r="C27" s="7"/>
      <c r="D27" s="7"/>
      <c r="E27" s="7"/>
      <c r="F27" s="7"/>
      <c r="G27" s="7"/>
      <c r="I27" s="6"/>
      <c r="J27" s="3"/>
      <c r="K27" s="3"/>
      <c r="L27" s="3"/>
      <c r="M27" s="3"/>
      <c r="N27" s="3"/>
    </row>
    <row r="28" spans="3:14" ht="12.75">
      <c r="C28" s="7"/>
      <c r="D28" s="7"/>
      <c r="E28" s="7"/>
      <c r="F28" s="7"/>
      <c r="G28" s="7"/>
      <c r="I28" s="6"/>
      <c r="J28" s="3"/>
      <c r="K28" s="3"/>
      <c r="L28" s="3"/>
      <c r="M28" s="3"/>
      <c r="N28" s="3"/>
    </row>
    <row r="29" spans="3:14" ht="12.75">
      <c r="C29" s="7"/>
      <c r="D29" s="7"/>
      <c r="E29" s="7"/>
      <c r="F29" s="7"/>
      <c r="G29" s="7"/>
      <c r="I29" s="6"/>
      <c r="J29" s="3"/>
      <c r="K29" s="3"/>
      <c r="L29" s="3"/>
      <c r="M29" s="3"/>
      <c r="N29" s="3"/>
    </row>
  </sheetData>
  <sheetProtection/>
  <mergeCells count="13">
    <mergeCell ref="A5:M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7.375" style="6" bestFit="1" customWidth="1"/>
    <col min="2" max="2" width="16.625" style="6" bestFit="1" customWidth="1"/>
    <col min="3" max="3" width="26.25390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9.125" style="6" bestFit="1" customWidth="1"/>
    <col min="8" max="10" width="5.625" style="7" bestFit="1" customWidth="1"/>
    <col min="11" max="11" width="4.875" style="7" bestFit="1" customWidth="1"/>
    <col min="12" max="12" width="11.25390625" style="7" bestFit="1" customWidth="1"/>
    <col min="13" max="13" width="8.625" style="7" bestFit="1" customWidth="1"/>
    <col min="14" max="14" width="8.875" style="6" bestFit="1" customWidth="1"/>
    <col min="15" max="16384" width="9.125" style="3" customWidth="1"/>
  </cols>
  <sheetData>
    <row r="1" spans="1:14" s="2" customFormat="1" ht="28.5" customHeight="1">
      <c r="A1" s="50" t="s">
        <v>171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15</v>
      </c>
      <c r="F3" s="44" t="s">
        <v>4</v>
      </c>
      <c r="G3" s="44" t="s">
        <v>8</v>
      </c>
      <c r="H3" s="44" t="s">
        <v>17</v>
      </c>
      <c r="I3" s="44"/>
      <c r="J3" s="44"/>
      <c r="K3" s="44"/>
      <c r="L3" s="44" t="s">
        <v>157</v>
      </c>
      <c r="M3" s="44" t="s">
        <v>3</v>
      </c>
      <c r="N3" s="46" t="s">
        <v>2</v>
      </c>
    </row>
    <row r="4" spans="1:14" s="1" customFormat="1" ht="21" customHeight="1" thickBot="1">
      <c r="A4" s="58"/>
      <c r="B4" s="43"/>
      <c r="C4" s="45"/>
      <c r="D4" s="45"/>
      <c r="E4" s="45"/>
      <c r="F4" s="45"/>
      <c r="G4" s="45"/>
      <c r="H4" s="4">
        <v>1</v>
      </c>
      <c r="I4" s="4">
        <v>2</v>
      </c>
      <c r="J4" s="4">
        <v>3</v>
      </c>
      <c r="K4" s="4" t="s">
        <v>5</v>
      </c>
      <c r="L4" s="45"/>
      <c r="M4" s="45"/>
      <c r="N4" s="47"/>
    </row>
    <row r="5" spans="1:13" ht="15">
      <c r="A5" s="48" t="s">
        <v>152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4" ht="12.75">
      <c r="A6" s="14" t="s">
        <v>40</v>
      </c>
      <c r="B6" s="11" t="s">
        <v>172</v>
      </c>
      <c r="C6" s="11" t="s">
        <v>173</v>
      </c>
      <c r="D6" s="11" t="s">
        <v>174</v>
      </c>
      <c r="E6" s="11" t="str">
        <f>"0,5382"</f>
        <v>0,5382</v>
      </c>
      <c r="F6" s="11" t="s">
        <v>23</v>
      </c>
      <c r="G6" s="11" t="s">
        <v>24</v>
      </c>
      <c r="H6" s="13" t="s">
        <v>169</v>
      </c>
      <c r="I6" s="13" t="s">
        <v>175</v>
      </c>
      <c r="J6" s="12" t="s">
        <v>117</v>
      </c>
      <c r="K6" s="14"/>
      <c r="L6" s="14" t="str">
        <f>"340,0"</f>
        <v>340,0</v>
      </c>
      <c r="M6" s="14" t="str">
        <f>"182,9880"</f>
        <v>182,9880</v>
      </c>
      <c r="N6" s="11" t="s">
        <v>33</v>
      </c>
    </row>
    <row r="7" ht="12.75">
      <c r="B7" s="6" t="s">
        <v>12</v>
      </c>
    </row>
    <row r="8" spans="2:14" ht="12.75">
      <c r="B8" s="6" t="s">
        <v>12</v>
      </c>
      <c r="C8" s="7"/>
      <c r="D8" s="7"/>
      <c r="E8" s="7"/>
      <c r="F8" s="7"/>
      <c r="G8" s="7"/>
      <c r="I8" s="6"/>
      <c r="J8" s="3"/>
      <c r="K8" s="3"/>
      <c r="L8" s="3"/>
      <c r="M8" s="3"/>
      <c r="N8" s="3"/>
    </row>
    <row r="9" spans="2:14" ht="12.75">
      <c r="B9" s="6" t="s">
        <v>12</v>
      </c>
      <c r="C9" s="7"/>
      <c r="D9" s="7"/>
      <c r="E9" s="7"/>
      <c r="F9" s="7"/>
      <c r="G9" s="7"/>
      <c r="I9" s="6"/>
      <c r="J9" s="3"/>
      <c r="K9" s="3"/>
      <c r="L9" s="3"/>
      <c r="M9" s="3"/>
      <c r="N9" s="3"/>
    </row>
    <row r="10" spans="2:14" ht="12.75">
      <c r="B10" s="6" t="s">
        <v>12</v>
      </c>
      <c r="C10" s="7"/>
      <c r="D10" s="7"/>
      <c r="E10" s="7"/>
      <c r="F10" s="7"/>
      <c r="G10" s="7"/>
      <c r="I10" s="6"/>
      <c r="J10" s="3"/>
      <c r="K10" s="3"/>
      <c r="L10" s="3"/>
      <c r="M10" s="3"/>
      <c r="N10" s="3"/>
    </row>
    <row r="11" spans="2:14" ht="12.75">
      <c r="B11" s="6" t="s">
        <v>12</v>
      </c>
      <c r="C11" s="7"/>
      <c r="D11" s="7"/>
      <c r="E11" s="7"/>
      <c r="F11" s="7"/>
      <c r="G11" s="7"/>
      <c r="I11" s="6"/>
      <c r="J11" s="3"/>
      <c r="K11" s="3"/>
      <c r="L11" s="3"/>
      <c r="M11" s="3"/>
      <c r="N11" s="3"/>
    </row>
    <row r="12" spans="2:14" ht="12.75">
      <c r="B12" s="6" t="s">
        <v>12</v>
      </c>
      <c r="C12" s="7"/>
      <c r="D12" s="7"/>
      <c r="E12" s="7"/>
      <c r="F12" s="7"/>
      <c r="G12" s="7"/>
      <c r="I12" s="6"/>
      <c r="J12" s="3"/>
      <c r="K12" s="3"/>
      <c r="L12" s="3"/>
      <c r="M12" s="3"/>
      <c r="N12" s="3"/>
    </row>
    <row r="13" spans="2:14" ht="12.75">
      <c r="B13" s="6" t="s">
        <v>12</v>
      </c>
      <c r="C13" s="7"/>
      <c r="D13" s="7"/>
      <c r="E13" s="7"/>
      <c r="F13" s="7"/>
      <c r="G13" s="7"/>
      <c r="I13" s="6"/>
      <c r="J13" s="3"/>
      <c r="K13" s="3"/>
      <c r="L13" s="3"/>
      <c r="M13" s="3"/>
      <c r="N13" s="3"/>
    </row>
    <row r="14" spans="2:14" ht="12.75">
      <c r="B14" s="6" t="s">
        <v>12</v>
      </c>
      <c r="C14" s="7"/>
      <c r="D14" s="7"/>
      <c r="E14" s="7"/>
      <c r="F14" s="7"/>
      <c r="G14" s="7"/>
      <c r="I14" s="6"/>
      <c r="J14" s="3"/>
      <c r="K14" s="3"/>
      <c r="L14" s="3"/>
      <c r="M14" s="3"/>
      <c r="N14" s="3"/>
    </row>
    <row r="15" spans="2:14" ht="12.75">
      <c r="B15" s="6" t="s">
        <v>12</v>
      </c>
      <c r="C15" s="7"/>
      <c r="D15" s="7"/>
      <c r="E15" s="7"/>
      <c r="F15" s="7"/>
      <c r="G15" s="7"/>
      <c r="I15" s="6"/>
      <c r="J15" s="3"/>
      <c r="K15" s="3"/>
      <c r="L15" s="3"/>
      <c r="M15" s="3"/>
      <c r="N15" s="3"/>
    </row>
    <row r="16" spans="2:14" ht="12.75">
      <c r="B16" s="6" t="s">
        <v>12</v>
      </c>
      <c r="C16" s="7"/>
      <c r="D16" s="7"/>
      <c r="E16" s="7"/>
      <c r="F16" s="7"/>
      <c r="G16" s="7"/>
      <c r="I16" s="6"/>
      <c r="J16" s="3"/>
      <c r="K16" s="3"/>
      <c r="L16" s="3"/>
      <c r="M16" s="3"/>
      <c r="N16" s="3"/>
    </row>
    <row r="17" spans="2:14" ht="12.75">
      <c r="B17" s="6" t="s">
        <v>12</v>
      </c>
      <c r="C17" s="7"/>
      <c r="D17" s="7"/>
      <c r="E17" s="7"/>
      <c r="F17" s="7"/>
      <c r="G17" s="7"/>
      <c r="I17" s="6"/>
      <c r="J17" s="3"/>
      <c r="K17" s="3"/>
      <c r="L17" s="3"/>
      <c r="M17" s="3"/>
      <c r="N17" s="3"/>
    </row>
    <row r="18" spans="2:14" ht="12.75">
      <c r="B18" s="6" t="s">
        <v>12</v>
      </c>
      <c r="C18" s="7"/>
      <c r="D18" s="7"/>
      <c r="E18" s="7"/>
      <c r="F18" s="7"/>
      <c r="G18" s="7"/>
      <c r="I18" s="6"/>
      <c r="J18" s="3"/>
      <c r="K18" s="3"/>
      <c r="L18" s="3"/>
      <c r="M18" s="3"/>
      <c r="N18" s="3"/>
    </row>
    <row r="19" spans="2:14" ht="12.75">
      <c r="B19" s="6" t="s">
        <v>12</v>
      </c>
      <c r="C19" s="7"/>
      <c r="D19" s="7"/>
      <c r="E19" s="7"/>
      <c r="F19" s="7"/>
      <c r="G19" s="7"/>
      <c r="I19" s="6"/>
      <c r="J19" s="3"/>
      <c r="K19" s="3"/>
      <c r="L19" s="3"/>
      <c r="M19" s="3"/>
      <c r="N19" s="3"/>
    </row>
    <row r="20" spans="2:14" ht="12.75">
      <c r="B20" s="6" t="s">
        <v>12</v>
      </c>
      <c r="C20" s="7"/>
      <c r="D20" s="7"/>
      <c r="E20" s="7"/>
      <c r="F20" s="7"/>
      <c r="G20" s="7"/>
      <c r="I20" s="6"/>
      <c r="J20" s="3"/>
      <c r="K20" s="3"/>
      <c r="L20" s="3"/>
      <c r="M20" s="3"/>
      <c r="N20" s="3"/>
    </row>
    <row r="21" spans="2:14" ht="12.75">
      <c r="B21" s="6" t="s">
        <v>12</v>
      </c>
      <c r="C21" s="7"/>
      <c r="D21" s="7"/>
      <c r="E21" s="7"/>
      <c r="F21" s="7"/>
      <c r="G21" s="7"/>
      <c r="I21" s="6"/>
      <c r="J21" s="3"/>
      <c r="K21" s="3"/>
      <c r="L21" s="3"/>
      <c r="M21" s="3"/>
      <c r="N21" s="3"/>
    </row>
    <row r="22" spans="3:14" ht="12.75">
      <c r="C22" s="7"/>
      <c r="D22" s="7"/>
      <c r="E22" s="7"/>
      <c r="F22" s="7"/>
      <c r="G22" s="7"/>
      <c r="I22" s="6"/>
      <c r="J22" s="3"/>
      <c r="K22" s="3"/>
      <c r="L22" s="3"/>
      <c r="M22" s="3"/>
      <c r="N22" s="3"/>
    </row>
  </sheetData>
  <sheetProtection/>
  <mergeCells count="13">
    <mergeCell ref="A5:M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7.375" style="6" bestFit="1" customWidth="1"/>
    <col min="2" max="2" width="18.625" style="6" bestFit="1" customWidth="1"/>
    <col min="3" max="3" width="26.25390625" style="6" bestFit="1" customWidth="1"/>
    <col min="4" max="4" width="9.75390625" style="6" bestFit="1" customWidth="1"/>
    <col min="5" max="5" width="9.25390625" style="6" bestFit="1" customWidth="1"/>
    <col min="6" max="6" width="22.75390625" style="6" bestFit="1" customWidth="1"/>
    <col min="7" max="7" width="29.125" style="6" bestFit="1" customWidth="1"/>
    <col min="8" max="10" width="5.625" style="7" bestFit="1" customWidth="1"/>
    <col min="11" max="11" width="4.875" style="7" bestFit="1" customWidth="1"/>
    <col min="12" max="12" width="11.25390625" style="7" bestFit="1" customWidth="1"/>
    <col min="13" max="13" width="6.625" style="7" bestFit="1" customWidth="1"/>
    <col min="14" max="14" width="8.875" style="6" bestFit="1" customWidth="1"/>
    <col min="15" max="16384" width="9.125" style="3" customWidth="1"/>
  </cols>
  <sheetData>
    <row r="1" spans="1:14" s="2" customFormat="1" ht="28.5" customHeight="1">
      <c r="A1" s="50" t="s">
        <v>164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15</v>
      </c>
      <c r="F3" s="44" t="s">
        <v>4</v>
      </c>
      <c r="G3" s="44" t="s">
        <v>8</v>
      </c>
      <c r="H3" s="44" t="s">
        <v>17</v>
      </c>
      <c r="I3" s="44"/>
      <c r="J3" s="44"/>
      <c r="K3" s="44"/>
      <c r="L3" s="44" t="s">
        <v>157</v>
      </c>
      <c r="M3" s="44" t="s">
        <v>3</v>
      </c>
      <c r="N3" s="46" t="s">
        <v>2</v>
      </c>
    </row>
    <row r="4" spans="1:14" s="1" customFormat="1" ht="21" customHeight="1" thickBot="1">
      <c r="A4" s="58"/>
      <c r="B4" s="43"/>
      <c r="C4" s="45"/>
      <c r="D4" s="45"/>
      <c r="E4" s="45"/>
      <c r="F4" s="45"/>
      <c r="G4" s="45"/>
      <c r="H4" s="4">
        <v>1</v>
      </c>
      <c r="I4" s="4">
        <v>2</v>
      </c>
      <c r="J4" s="4">
        <v>3</v>
      </c>
      <c r="K4" s="4" t="s">
        <v>5</v>
      </c>
      <c r="L4" s="45"/>
      <c r="M4" s="45"/>
      <c r="N4" s="47"/>
    </row>
    <row r="5" spans="1:13" ht="15">
      <c r="A5" s="48" t="s">
        <v>165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4" ht="12.75">
      <c r="A6" s="11" t="s">
        <v>170</v>
      </c>
      <c r="B6" s="11" t="s">
        <v>166</v>
      </c>
      <c r="C6" s="11" t="s">
        <v>167</v>
      </c>
      <c r="D6" s="11" t="s">
        <v>168</v>
      </c>
      <c r="E6" s="11" t="str">
        <f>"0,5321"</f>
        <v>0,5321</v>
      </c>
      <c r="F6" s="11" t="s">
        <v>23</v>
      </c>
      <c r="G6" s="11" t="s">
        <v>24</v>
      </c>
      <c r="H6" s="12" t="s">
        <v>169</v>
      </c>
      <c r="I6" s="12" t="s">
        <v>169</v>
      </c>
      <c r="J6" s="12" t="s">
        <v>169</v>
      </c>
      <c r="K6" s="14"/>
      <c r="L6" s="14" t="str">
        <f>"0.00"</f>
        <v>0.00</v>
      </c>
      <c r="M6" s="14" t="str">
        <f>"0,0000"</f>
        <v>0,0000</v>
      </c>
      <c r="N6" s="11" t="s">
        <v>33</v>
      </c>
    </row>
    <row r="7" ht="12.75">
      <c r="B7" s="6" t="s">
        <v>12</v>
      </c>
    </row>
    <row r="8" spans="2:14" ht="12.75">
      <c r="B8" s="7"/>
      <c r="C8" s="7"/>
      <c r="D8" s="7"/>
      <c r="E8" s="7"/>
      <c r="F8" s="7"/>
      <c r="G8" s="7"/>
      <c r="H8" s="6"/>
      <c r="I8" s="3"/>
      <c r="J8" s="3"/>
      <c r="K8" s="3"/>
      <c r="L8" s="3"/>
      <c r="M8" s="3"/>
      <c r="N8" s="3"/>
    </row>
    <row r="9" spans="2:14" ht="12.75">
      <c r="B9" s="7"/>
      <c r="C9" s="7"/>
      <c r="D9" s="7"/>
      <c r="E9" s="7"/>
      <c r="F9" s="7"/>
      <c r="G9" s="7"/>
      <c r="H9" s="6"/>
      <c r="I9" s="3"/>
      <c r="J9" s="3"/>
      <c r="K9" s="3"/>
      <c r="L9" s="3"/>
      <c r="M9" s="3"/>
      <c r="N9" s="3"/>
    </row>
    <row r="10" spans="2:14" ht="12.75">
      <c r="B10" s="7"/>
      <c r="C10" s="7"/>
      <c r="D10" s="7"/>
      <c r="E10" s="7"/>
      <c r="F10" s="7"/>
      <c r="G10" s="7"/>
      <c r="H10" s="6"/>
      <c r="I10" s="3"/>
      <c r="J10" s="3"/>
      <c r="K10" s="3"/>
      <c r="L10" s="3"/>
      <c r="M10" s="3"/>
      <c r="N10" s="3"/>
    </row>
    <row r="11" spans="2:14" ht="12.75">
      <c r="B11" s="7"/>
      <c r="C11" s="7"/>
      <c r="D11" s="7"/>
      <c r="E11" s="7"/>
      <c r="F11" s="7"/>
      <c r="G11" s="7"/>
      <c r="H11" s="6"/>
      <c r="I11" s="3"/>
      <c r="J11" s="3"/>
      <c r="K11" s="3"/>
      <c r="L11" s="3"/>
      <c r="M11" s="3"/>
      <c r="N11" s="3"/>
    </row>
    <row r="12" spans="2:14" ht="12.75">
      <c r="B12" s="7"/>
      <c r="C12" s="7"/>
      <c r="D12" s="7"/>
      <c r="E12" s="7"/>
      <c r="F12" s="7"/>
      <c r="G12" s="7"/>
      <c r="H12" s="6"/>
      <c r="I12" s="3"/>
      <c r="J12" s="3"/>
      <c r="K12" s="3"/>
      <c r="L12" s="3"/>
      <c r="M12" s="3"/>
      <c r="N12" s="3"/>
    </row>
    <row r="13" spans="2:14" ht="12.75">
      <c r="B13" s="7"/>
      <c r="C13" s="7"/>
      <c r="D13" s="7"/>
      <c r="E13" s="7"/>
      <c r="F13" s="7"/>
      <c r="G13" s="7"/>
      <c r="H13" s="6"/>
      <c r="I13" s="3"/>
      <c r="J13" s="3"/>
      <c r="K13" s="3"/>
      <c r="L13" s="3"/>
      <c r="M13" s="3"/>
      <c r="N13" s="3"/>
    </row>
    <row r="14" spans="2:14" ht="12.75">
      <c r="B14" s="7"/>
      <c r="C14" s="7"/>
      <c r="D14" s="7"/>
      <c r="E14" s="7"/>
      <c r="F14" s="7"/>
      <c r="G14" s="7"/>
      <c r="H14" s="6"/>
      <c r="I14" s="3"/>
      <c r="J14" s="3"/>
      <c r="K14" s="3"/>
      <c r="L14" s="3"/>
      <c r="M14" s="3"/>
      <c r="N14" s="3"/>
    </row>
    <row r="15" spans="2:14" ht="12.75">
      <c r="B15" s="7"/>
      <c r="C15" s="7"/>
      <c r="D15" s="7"/>
      <c r="E15" s="7"/>
      <c r="F15" s="7"/>
      <c r="G15" s="7"/>
      <c r="H15" s="6"/>
      <c r="I15" s="3"/>
      <c r="J15" s="3"/>
      <c r="K15" s="3"/>
      <c r="L15" s="3"/>
      <c r="M15" s="3"/>
      <c r="N15" s="3"/>
    </row>
    <row r="16" spans="2:14" ht="12.75">
      <c r="B16" s="7"/>
      <c r="C16" s="7"/>
      <c r="D16" s="7"/>
      <c r="E16" s="7"/>
      <c r="F16" s="7"/>
      <c r="G16" s="7"/>
      <c r="H16" s="6"/>
      <c r="I16" s="3"/>
      <c r="J16" s="3"/>
      <c r="K16" s="3"/>
      <c r="L16" s="3"/>
      <c r="M16" s="3"/>
      <c r="N16" s="3"/>
    </row>
    <row r="17" spans="2:14" ht="12.75">
      <c r="B17" s="7"/>
      <c r="C17" s="7"/>
      <c r="D17" s="7"/>
      <c r="E17" s="7"/>
      <c r="F17" s="7"/>
      <c r="G17" s="7"/>
      <c r="H17" s="6"/>
      <c r="I17" s="3"/>
      <c r="J17" s="3"/>
      <c r="K17" s="3"/>
      <c r="L17" s="3"/>
      <c r="M17" s="3"/>
      <c r="N17" s="3"/>
    </row>
    <row r="18" spans="2:14" ht="12.75">
      <c r="B18" s="7"/>
      <c r="C18" s="7"/>
      <c r="D18" s="7"/>
      <c r="E18" s="7"/>
      <c r="F18" s="7"/>
      <c r="G18" s="7"/>
      <c r="H18" s="6"/>
      <c r="I18" s="3"/>
      <c r="J18" s="3"/>
      <c r="K18" s="3"/>
      <c r="L18" s="3"/>
      <c r="M18" s="3"/>
      <c r="N18" s="3"/>
    </row>
  </sheetData>
  <sheetProtection/>
  <mergeCells count="13">
    <mergeCell ref="A5:M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7.375" style="6" bestFit="1" customWidth="1"/>
    <col min="2" max="2" width="12.625" style="6" bestFit="1" customWidth="1"/>
    <col min="3" max="3" width="28.37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9.125" style="6" bestFit="1" customWidth="1"/>
    <col min="8" max="9" width="4.625" style="7" bestFit="1" customWidth="1"/>
    <col min="10" max="10" width="5.625" style="7" bestFit="1" customWidth="1"/>
    <col min="11" max="11" width="4.875" style="7" bestFit="1" customWidth="1"/>
    <col min="12" max="12" width="11.25390625" style="7" bestFit="1" customWidth="1"/>
    <col min="13" max="13" width="7.625" style="7" bestFit="1" customWidth="1"/>
    <col min="14" max="14" width="8.875" style="6" bestFit="1" customWidth="1"/>
    <col min="15" max="16384" width="9.125" style="3" customWidth="1"/>
  </cols>
  <sheetData>
    <row r="1" spans="1:14" s="2" customFormat="1" ht="28.5" customHeight="1">
      <c r="A1" s="50" t="s">
        <v>158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15</v>
      </c>
      <c r="F3" s="44" t="s">
        <v>4</v>
      </c>
      <c r="G3" s="44" t="s">
        <v>8</v>
      </c>
      <c r="H3" s="44" t="s">
        <v>17</v>
      </c>
      <c r="I3" s="44"/>
      <c r="J3" s="44"/>
      <c r="K3" s="44"/>
      <c r="L3" s="44" t="s">
        <v>157</v>
      </c>
      <c r="M3" s="44" t="s">
        <v>3</v>
      </c>
      <c r="N3" s="46" t="s">
        <v>2</v>
      </c>
    </row>
    <row r="4" spans="1:14" s="1" customFormat="1" ht="21" customHeight="1" thickBot="1">
      <c r="A4" s="58"/>
      <c r="B4" s="43"/>
      <c r="C4" s="45"/>
      <c r="D4" s="45"/>
      <c r="E4" s="45"/>
      <c r="F4" s="45"/>
      <c r="G4" s="45"/>
      <c r="H4" s="4">
        <v>1</v>
      </c>
      <c r="I4" s="4">
        <v>2</v>
      </c>
      <c r="J4" s="4">
        <v>3</v>
      </c>
      <c r="K4" s="4" t="s">
        <v>5</v>
      </c>
      <c r="L4" s="45"/>
      <c r="M4" s="45"/>
      <c r="N4" s="47"/>
    </row>
    <row r="5" spans="1:13" ht="15">
      <c r="A5" s="48" t="s">
        <v>19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4" ht="12.75">
      <c r="A6" s="14" t="s">
        <v>40</v>
      </c>
      <c r="B6" s="11" t="s">
        <v>159</v>
      </c>
      <c r="C6" s="11" t="s">
        <v>160</v>
      </c>
      <c r="D6" s="11" t="s">
        <v>161</v>
      </c>
      <c r="E6" s="11" t="str">
        <f>"0,6209"</f>
        <v>0,6209</v>
      </c>
      <c r="F6" s="11" t="s">
        <v>23</v>
      </c>
      <c r="G6" s="11" t="s">
        <v>24</v>
      </c>
      <c r="H6" s="13" t="s">
        <v>162</v>
      </c>
      <c r="I6" s="13" t="s">
        <v>163</v>
      </c>
      <c r="J6" s="13" t="s">
        <v>102</v>
      </c>
      <c r="K6" s="14"/>
      <c r="L6" s="14" t="str">
        <f>"100,0"</f>
        <v>100,0</v>
      </c>
      <c r="M6" s="14" t="str">
        <f>"63,9527"</f>
        <v>63,9527</v>
      </c>
      <c r="N6" s="11" t="s">
        <v>33</v>
      </c>
    </row>
    <row r="7" ht="12.75">
      <c r="B7" s="6" t="s">
        <v>12</v>
      </c>
    </row>
    <row r="8" spans="2:14" ht="12.75">
      <c r="B8" s="6" t="s">
        <v>12</v>
      </c>
      <c r="C8" s="7"/>
      <c r="D8" s="7"/>
      <c r="E8" s="7"/>
      <c r="F8" s="7"/>
      <c r="G8" s="7"/>
      <c r="I8" s="6"/>
      <c r="J8" s="3"/>
      <c r="K8" s="3"/>
      <c r="L8" s="3"/>
      <c r="M8" s="3"/>
      <c r="N8" s="3"/>
    </row>
    <row r="9" spans="2:14" ht="12.75">
      <c r="B9" s="6" t="s">
        <v>12</v>
      </c>
      <c r="C9" s="7"/>
      <c r="D9" s="7"/>
      <c r="E9" s="7"/>
      <c r="F9" s="7"/>
      <c r="G9" s="7"/>
      <c r="I9" s="6"/>
      <c r="J9" s="3"/>
      <c r="K9" s="3"/>
      <c r="L9" s="3"/>
      <c r="M9" s="3"/>
      <c r="N9" s="3"/>
    </row>
    <row r="10" spans="2:14" ht="12.75">
      <c r="B10" s="6" t="s">
        <v>12</v>
      </c>
      <c r="C10" s="7"/>
      <c r="D10" s="7"/>
      <c r="E10" s="7"/>
      <c r="F10" s="7"/>
      <c r="G10" s="7"/>
      <c r="I10" s="6"/>
      <c r="J10" s="3"/>
      <c r="K10" s="3"/>
      <c r="L10" s="3"/>
      <c r="M10" s="3"/>
      <c r="N10" s="3"/>
    </row>
    <row r="11" spans="2:14" ht="12.75">
      <c r="B11" s="6" t="s">
        <v>12</v>
      </c>
      <c r="C11" s="7"/>
      <c r="D11" s="7"/>
      <c r="E11" s="7"/>
      <c r="F11" s="7"/>
      <c r="G11" s="7"/>
      <c r="I11" s="6"/>
      <c r="J11" s="3"/>
      <c r="K11" s="3"/>
      <c r="L11" s="3"/>
      <c r="M11" s="3"/>
      <c r="N11" s="3"/>
    </row>
    <row r="12" spans="2:14" ht="12.75">
      <c r="B12" s="6" t="s">
        <v>12</v>
      </c>
      <c r="C12" s="7"/>
      <c r="D12" s="7"/>
      <c r="E12" s="7"/>
      <c r="F12" s="7"/>
      <c r="G12" s="7"/>
      <c r="I12" s="6"/>
      <c r="J12" s="3"/>
      <c r="K12" s="3"/>
      <c r="L12" s="3"/>
      <c r="M12" s="3"/>
      <c r="N12" s="3"/>
    </row>
    <row r="13" spans="2:14" ht="12.75">
      <c r="B13" s="6" t="s">
        <v>12</v>
      </c>
      <c r="C13" s="7"/>
      <c r="D13" s="7"/>
      <c r="E13" s="7"/>
      <c r="F13" s="7"/>
      <c r="G13" s="7"/>
      <c r="I13" s="6"/>
      <c r="J13" s="3"/>
      <c r="K13" s="3"/>
      <c r="L13" s="3"/>
      <c r="M13" s="3"/>
      <c r="N13" s="3"/>
    </row>
    <row r="14" spans="2:14" ht="12.75">
      <c r="B14" s="6" t="s">
        <v>12</v>
      </c>
      <c r="C14" s="7"/>
      <c r="D14" s="7"/>
      <c r="E14" s="7"/>
      <c r="F14" s="7"/>
      <c r="G14" s="7"/>
      <c r="I14" s="6"/>
      <c r="J14" s="3"/>
      <c r="K14" s="3"/>
      <c r="L14" s="3"/>
      <c r="M14" s="3"/>
      <c r="N14" s="3"/>
    </row>
    <row r="15" spans="2:14" ht="12.75">
      <c r="B15" s="6" t="s">
        <v>12</v>
      </c>
      <c r="C15" s="7"/>
      <c r="D15" s="7"/>
      <c r="E15" s="7"/>
      <c r="F15" s="7"/>
      <c r="G15" s="7"/>
      <c r="I15" s="6"/>
      <c r="J15" s="3"/>
      <c r="K15" s="3"/>
      <c r="L15" s="3"/>
      <c r="M15" s="3"/>
      <c r="N15" s="3"/>
    </row>
    <row r="16" spans="2:14" ht="12.75">
      <c r="B16" s="6" t="s">
        <v>12</v>
      </c>
      <c r="C16" s="7"/>
      <c r="D16" s="7"/>
      <c r="E16" s="7"/>
      <c r="F16" s="7"/>
      <c r="G16" s="7"/>
      <c r="I16" s="6"/>
      <c r="J16" s="3"/>
      <c r="K16" s="3"/>
      <c r="L16" s="3"/>
      <c r="M16" s="3"/>
      <c r="N16" s="3"/>
    </row>
    <row r="17" spans="2:14" ht="12.75">
      <c r="B17" s="6" t="s">
        <v>12</v>
      </c>
      <c r="C17" s="7"/>
      <c r="D17" s="7"/>
      <c r="E17" s="7"/>
      <c r="F17" s="7"/>
      <c r="G17" s="7"/>
      <c r="I17" s="6"/>
      <c r="J17" s="3"/>
      <c r="K17" s="3"/>
      <c r="L17" s="3"/>
      <c r="M17" s="3"/>
      <c r="N17" s="3"/>
    </row>
    <row r="18" spans="2:14" ht="12.75">
      <c r="B18" s="6" t="s">
        <v>12</v>
      </c>
      <c r="C18" s="7"/>
      <c r="D18" s="7"/>
      <c r="E18" s="7"/>
      <c r="F18" s="7"/>
      <c r="G18" s="7"/>
      <c r="I18" s="6"/>
      <c r="J18" s="3"/>
      <c r="K18" s="3"/>
      <c r="L18" s="3"/>
      <c r="M18" s="3"/>
      <c r="N18" s="3"/>
    </row>
    <row r="19" spans="2:14" ht="12.75">
      <c r="B19" s="6" t="s">
        <v>12</v>
      </c>
      <c r="C19" s="7"/>
      <c r="D19" s="7"/>
      <c r="E19" s="7"/>
      <c r="F19" s="7"/>
      <c r="G19" s="7"/>
      <c r="I19" s="6"/>
      <c r="J19" s="3"/>
      <c r="K19" s="3"/>
      <c r="L19" s="3"/>
      <c r="M19" s="3"/>
      <c r="N19" s="3"/>
    </row>
    <row r="20" spans="2:14" ht="12.75">
      <c r="B20" s="6" t="s">
        <v>12</v>
      </c>
      <c r="C20" s="7"/>
      <c r="D20" s="7"/>
      <c r="E20" s="7"/>
      <c r="F20" s="7"/>
      <c r="G20" s="7"/>
      <c r="I20" s="6"/>
      <c r="J20" s="3"/>
      <c r="K20" s="3"/>
      <c r="L20" s="3"/>
      <c r="M20" s="3"/>
      <c r="N20" s="3"/>
    </row>
    <row r="21" spans="2:14" ht="12.75">
      <c r="B21" s="6" t="s">
        <v>12</v>
      </c>
      <c r="C21" s="7"/>
      <c r="D21" s="7"/>
      <c r="E21" s="7"/>
      <c r="F21" s="7"/>
      <c r="G21" s="7"/>
      <c r="I21" s="6"/>
      <c r="J21" s="3"/>
      <c r="K21" s="3"/>
      <c r="L21" s="3"/>
      <c r="M21" s="3"/>
      <c r="N21" s="3"/>
    </row>
    <row r="22" spans="3:14" ht="12.75">
      <c r="C22" s="7"/>
      <c r="D22" s="7"/>
      <c r="E22" s="7"/>
      <c r="F22" s="7"/>
      <c r="G22" s="7"/>
      <c r="I22" s="6"/>
      <c r="J22" s="3"/>
      <c r="K22" s="3"/>
      <c r="L22" s="3"/>
      <c r="M22" s="3"/>
      <c r="N22" s="3"/>
    </row>
    <row r="23" spans="3:14" ht="12.75">
      <c r="C23" s="7"/>
      <c r="D23" s="7"/>
      <c r="E23" s="7"/>
      <c r="F23" s="7"/>
      <c r="G23" s="7"/>
      <c r="I23" s="6"/>
      <c r="J23" s="3"/>
      <c r="K23" s="3"/>
      <c r="L23" s="3"/>
      <c r="M23" s="3"/>
      <c r="N23" s="3"/>
    </row>
    <row r="24" spans="3:14" ht="12.75">
      <c r="C24" s="7"/>
      <c r="D24" s="7"/>
      <c r="E24" s="7"/>
      <c r="F24" s="7"/>
      <c r="G24" s="7"/>
      <c r="I24" s="6"/>
      <c r="J24" s="3"/>
      <c r="K24" s="3"/>
      <c r="L24" s="3"/>
      <c r="M24" s="3"/>
      <c r="N24" s="3"/>
    </row>
    <row r="25" spans="3:14" ht="12.75">
      <c r="C25" s="7"/>
      <c r="D25" s="7"/>
      <c r="E25" s="7"/>
      <c r="F25" s="7"/>
      <c r="G25" s="7"/>
      <c r="I25" s="6"/>
      <c r="J25" s="3"/>
      <c r="K25" s="3"/>
      <c r="L25" s="3"/>
      <c r="M25" s="3"/>
      <c r="N25" s="3"/>
    </row>
    <row r="26" spans="3:14" ht="12.75">
      <c r="C26" s="7"/>
      <c r="D26" s="7"/>
      <c r="E26" s="7"/>
      <c r="F26" s="7"/>
      <c r="G26" s="7"/>
      <c r="I26" s="6"/>
      <c r="J26" s="3"/>
      <c r="K26" s="3"/>
      <c r="L26" s="3"/>
      <c r="M26" s="3"/>
      <c r="N26" s="3"/>
    </row>
    <row r="27" spans="3:14" ht="12.75">
      <c r="C27" s="7"/>
      <c r="D27" s="7"/>
      <c r="E27" s="7"/>
      <c r="F27" s="7"/>
      <c r="G27" s="7"/>
      <c r="I27" s="6"/>
      <c r="J27" s="3"/>
      <c r="K27" s="3"/>
      <c r="L27" s="3"/>
      <c r="M27" s="3"/>
      <c r="N27" s="3"/>
    </row>
    <row r="28" spans="3:14" ht="12.75">
      <c r="C28" s="7"/>
      <c r="D28" s="7"/>
      <c r="E28" s="7"/>
      <c r="F28" s="7"/>
      <c r="G28" s="7"/>
      <c r="I28" s="6"/>
      <c r="J28" s="3"/>
      <c r="K28" s="3"/>
      <c r="L28" s="3"/>
      <c r="M28" s="3"/>
      <c r="N28" s="3"/>
    </row>
    <row r="29" spans="3:14" ht="12.75">
      <c r="C29" s="7"/>
      <c r="D29" s="7"/>
      <c r="E29" s="7"/>
      <c r="F29" s="7"/>
      <c r="G29" s="7"/>
      <c r="I29" s="6"/>
      <c r="J29" s="3"/>
      <c r="K29" s="3"/>
      <c r="L29" s="3"/>
      <c r="M29" s="3"/>
      <c r="N29" s="3"/>
    </row>
    <row r="30" spans="3:14" ht="12.75">
      <c r="C30" s="7"/>
      <c r="D30" s="7"/>
      <c r="E30" s="7"/>
      <c r="F30" s="7"/>
      <c r="G30" s="7"/>
      <c r="I30" s="6"/>
      <c r="J30" s="3"/>
      <c r="K30" s="3"/>
      <c r="L30" s="3"/>
      <c r="M30" s="3"/>
      <c r="N30" s="3"/>
    </row>
    <row r="31" spans="3:14" ht="12.75">
      <c r="C31" s="7"/>
      <c r="D31" s="7"/>
      <c r="E31" s="7"/>
      <c r="F31" s="7"/>
      <c r="G31" s="7"/>
      <c r="I31" s="6"/>
      <c r="J31" s="3"/>
      <c r="K31" s="3"/>
      <c r="L31" s="3"/>
      <c r="M31" s="3"/>
      <c r="N31" s="3"/>
    </row>
    <row r="32" spans="3:14" ht="12.75">
      <c r="C32" s="7"/>
      <c r="D32" s="7"/>
      <c r="E32" s="7"/>
      <c r="F32" s="7"/>
      <c r="G32" s="7"/>
      <c r="I32" s="6"/>
      <c r="J32" s="3"/>
      <c r="K32" s="3"/>
      <c r="L32" s="3"/>
      <c r="M32" s="3"/>
      <c r="N32" s="3"/>
    </row>
    <row r="33" spans="3:14" ht="12.75">
      <c r="C33" s="7"/>
      <c r="D33" s="7"/>
      <c r="E33" s="7"/>
      <c r="F33" s="7"/>
      <c r="G33" s="7"/>
      <c r="I33" s="6"/>
      <c r="J33" s="3"/>
      <c r="K33" s="3"/>
      <c r="L33" s="3"/>
      <c r="M33" s="3"/>
      <c r="N33" s="3"/>
    </row>
    <row r="34" spans="3:14" ht="12.75">
      <c r="C34" s="7"/>
      <c r="D34" s="7"/>
      <c r="E34" s="7"/>
      <c r="F34" s="7"/>
      <c r="G34" s="7"/>
      <c r="I34" s="6"/>
      <c r="J34" s="3"/>
      <c r="K34" s="3"/>
      <c r="L34" s="3"/>
      <c r="M34" s="3"/>
      <c r="N34" s="3"/>
    </row>
    <row r="35" spans="3:14" ht="12.75">
      <c r="C35" s="7"/>
      <c r="D35" s="7"/>
      <c r="E35" s="7"/>
      <c r="F35" s="7"/>
      <c r="G35" s="7"/>
      <c r="I35" s="6"/>
      <c r="J35" s="3"/>
      <c r="K35" s="3"/>
      <c r="L35" s="3"/>
      <c r="M35" s="3"/>
      <c r="N35" s="3"/>
    </row>
    <row r="36" spans="3:14" ht="12.75">
      <c r="C36" s="7"/>
      <c r="D36" s="7"/>
      <c r="E36" s="7"/>
      <c r="F36" s="7"/>
      <c r="G36" s="7"/>
      <c r="I36" s="6"/>
      <c r="J36" s="3"/>
      <c r="K36" s="3"/>
      <c r="L36" s="3"/>
      <c r="M36" s="3"/>
      <c r="N36" s="3"/>
    </row>
    <row r="37" spans="3:14" ht="12.75">
      <c r="C37" s="7"/>
      <c r="D37" s="7"/>
      <c r="E37" s="7"/>
      <c r="F37" s="7"/>
      <c r="G37" s="7"/>
      <c r="I37" s="6"/>
      <c r="J37" s="3"/>
      <c r="K37" s="3"/>
      <c r="L37" s="3"/>
      <c r="M37" s="3"/>
      <c r="N37" s="3"/>
    </row>
    <row r="38" spans="3:14" ht="12.75">
      <c r="C38" s="7"/>
      <c r="D38" s="7"/>
      <c r="E38" s="7"/>
      <c r="F38" s="7"/>
      <c r="G38" s="7"/>
      <c r="I38" s="6"/>
      <c r="J38" s="3"/>
      <c r="K38" s="3"/>
      <c r="L38" s="3"/>
      <c r="M38" s="3"/>
      <c r="N38" s="3"/>
    </row>
    <row r="39" spans="3:14" ht="12.75">
      <c r="C39" s="7"/>
      <c r="D39" s="7"/>
      <c r="E39" s="7"/>
      <c r="F39" s="7"/>
      <c r="G39" s="7"/>
      <c r="I39" s="6"/>
      <c r="J39" s="3"/>
      <c r="K39" s="3"/>
      <c r="L39" s="3"/>
      <c r="M39" s="3"/>
      <c r="N39" s="3"/>
    </row>
    <row r="40" spans="3:14" ht="12.75">
      <c r="C40" s="7"/>
      <c r="D40" s="7"/>
      <c r="E40" s="7"/>
      <c r="F40" s="7"/>
      <c r="G40" s="7"/>
      <c r="I40" s="6"/>
      <c r="J40" s="3"/>
      <c r="K40" s="3"/>
      <c r="L40" s="3"/>
      <c r="M40" s="3"/>
      <c r="N40" s="3"/>
    </row>
    <row r="41" spans="3:14" ht="12.75">
      <c r="C41" s="7"/>
      <c r="D41" s="7"/>
      <c r="E41" s="7"/>
      <c r="F41" s="7"/>
      <c r="G41" s="7"/>
      <c r="I41" s="6"/>
      <c r="J41" s="3"/>
      <c r="K41" s="3"/>
      <c r="L41" s="3"/>
      <c r="M41" s="3"/>
      <c r="N41" s="3"/>
    </row>
  </sheetData>
  <sheetProtection/>
  <mergeCells count="13">
    <mergeCell ref="A5:M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7">
      <selection activeCell="A19" sqref="A19"/>
    </sheetView>
  </sheetViews>
  <sheetFormatPr defaultColWidth="9.00390625" defaultRowHeight="12.75"/>
  <cols>
    <col min="1" max="1" width="7.375" style="6" bestFit="1" customWidth="1"/>
    <col min="2" max="2" width="18.75390625" style="6" bestFit="1" customWidth="1"/>
    <col min="3" max="3" width="28.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9.125" style="6" bestFit="1" customWidth="1"/>
    <col min="8" max="10" width="5.625" style="7" bestFit="1" customWidth="1"/>
    <col min="11" max="11" width="4.875" style="7" bestFit="1" customWidth="1"/>
    <col min="12" max="12" width="11.25390625" style="7" bestFit="1" customWidth="1"/>
    <col min="13" max="13" width="7.625" style="7" bestFit="1" customWidth="1"/>
    <col min="14" max="14" width="8.875" style="6" bestFit="1" customWidth="1"/>
    <col min="15" max="16384" width="9.125" style="3" customWidth="1"/>
  </cols>
  <sheetData>
    <row r="1" spans="1:14" s="2" customFormat="1" ht="28.5" customHeight="1">
      <c r="A1" s="50" t="s">
        <v>131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15</v>
      </c>
      <c r="F3" s="44" t="s">
        <v>4</v>
      </c>
      <c r="G3" s="44" t="s">
        <v>8</v>
      </c>
      <c r="H3" s="44" t="s">
        <v>17</v>
      </c>
      <c r="I3" s="44"/>
      <c r="J3" s="44"/>
      <c r="K3" s="44"/>
      <c r="L3" s="44" t="s">
        <v>157</v>
      </c>
      <c r="M3" s="44" t="s">
        <v>3</v>
      </c>
      <c r="N3" s="46" t="s">
        <v>2</v>
      </c>
    </row>
    <row r="4" spans="1:14" s="1" customFormat="1" ht="21" customHeight="1" thickBot="1">
      <c r="A4" s="58"/>
      <c r="B4" s="43"/>
      <c r="C4" s="45"/>
      <c r="D4" s="45"/>
      <c r="E4" s="45"/>
      <c r="F4" s="45"/>
      <c r="G4" s="45"/>
      <c r="H4" s="4">
        <v>1</v>
      </c>
      <c r="I4" s="4">
        <v>2</v>
      </c>
      <c r="J4" s="4">
        <v>3</v>
      </c>
      <c r="K4" s="4" t="s">
        <v>5</v>
      </c>
      <c r="L4" s="45"/>
      <c r="M4" s="45"/>
      <c r="N4" s="47"/>
    </row>
    <row r="5" spans="1:13" ht="15">
      <c r="A5" s="48" t="s">
        <v>67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4" ht="12.75">
      <c r="A6" s="11" t="s">
        <v>40</v>
      </c>
      <c r="B6" s="11" t="s">
        <v>132</v>
      </c>
      <c r="C6" s="11" t="s">
        <v>133</v>
      </c>
      <c r="D6" s="11" t="s">
        <v>134</v>
      </c>
      <c r="E6" s="11" t="str">
        <f>"0,8694"</f>
        <v>0,8694</v>
      </c>
      <c r="F6" s="11" t="s">
        <v>23</v>
      </c>
      <c r="G6" s="11" t="s">
        <v>81</v>
      </c>
      <c r="H6" s="13" t="s">
        <v>135</v>
      </c>
      <c r="I6" s="13" t="s">
        <v>136</v>
      </c>
      <c r="J6" s="13" t="s">
        <v>137</v>
      </c>
      <c r="K6" s="14"/>
      <c r="L6" s="14" t="str">
        <f>"30,0"</f>
        <v>30,0</v>
      </c>
      <c r="M6" s="14" t="str">
        <f>"26,0835"</f>
        <v>26,0835</v>
      </c>
      <c r="N6" s="11" t="s">
        <v>33</v>
      </c>
    </row>
    <row r="7" ht="12.75">
      <c r="B7" s="6" t="s">
        <v>12</v>
      </c>
    </row>
    <row r="8" spans="1:13" ht="15">
      <c r="A8" s="40" t="s">
        <v>92</v>
      </c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4" ht="12.75">
      <c r="A9" s="14" t="s">
        <v>40</v>
      </c>
      <c r="B9" s="11" t="s">
        <v>138</v>
      </c>
      <c r="C9" s="11" t="s">
        <v>139</v>
      </c>
      <c r="D9" s="11" t="s">
        <v>140</v>
      </c>
      <c r="E9" s="11" t="str">
        <f>"0,6716"</f>
        <v>0,6716</v>
      </c>
      <c r="F9" s="11" t="s">
        <v>23</v>
      </c>
      <c r="G9" s="11" t="s">
        <v>24</v>
      </c>
      <c r="H9" s="13" t="s">
        <v>28</v>
      </c>
      <c r="I9" s="13" t="s">
        <v>30</v>
      </c>
      <c r="J9" s="12" t="s">
        <v>141</v>
      </c>
      <c r="K9" s="14"/>
      <c r="L9" s="14" t="str">
        <f>"120,0"</f>
        <v>120,0</v>
      </c>
      <c r="M9" s="14" t="str">
        <f>"82,2038"</f>
        <v>82,2038</v>
      </c>
      <c r="N9" s="11" t="s">
        <v>33</v>
      </c>
    </row>
    <row r="10" ht="12.75">
      <c r="B10" s="6" t="s">
        <v>12</v>
      </c>
    </row>
    <row r="11" spans="1:13" ht="15">
      <c r="A11" s="40" t="s">
        <v>53</v>
      </c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4" ht="12.75">
      <c r="A12" s="21" t="s">
        <v>40</v>
      </c>
      <c r="B12" s="18" t="s">
        <v>142</v>
      </c>
      <c r="C12" s="18" t="s">
        <v>143</v>
      </c>
      <c r="D12" s="18" t="s">
        <v>144</v>
      </c>
      <c r="E12" s="18" t="str">
        <f>"0,5965"</f>
        <v>0,5965</v>
      </c>
      <c r="F12" s="18" t="s">
        <v>23</v>
      </c>
      <c r="G12" s="18" t="s">
        <v>81</v>
      </c>
      <c r="H12" s="36" t="s">
        <v>91</v>
      </c>
      <c r="I12" s="36" t="s">
        <v>49</v>
      </c>
      <c r="J12" s="36" t="s">
        <v>112</v>
      </c>
      <c r="K12" s="18"/>
      <c r="L12" s="18" t="str">
        <f>"155,0"</f>
        <v>155,0</v>
      </c>
      <c r="M12" s="18" t="str">
        <f>"92,4575"</f>
        <v>92,4575</v>
      </c>
      <c r="N12" s="18" t="s">
        <v>33</v>
      </c>
    </row>
    <row r="13" spans="1:14" ht="12.75">
      <c r="A13" s="25" t="s">
        <v>40</v>
      </c>
      <c r="B13" s="22" t="s">
        <v>145</v>
      </c>
      <c r="C13" s="22" t="s">
        <v>146</v>
      </c>
      <c r="D13" s="22" t="s">
        <v>147</v>
      </c>
      <c r="E13" s="22" t="str">
        <f>"0,6059"</f>
        <v>0,6059</v>
      </c>
      <c r="F13" s="22" t="s">
        <v>23</v>
      </c>
      <c r="G13" s="22" t="s">
        <v>81</v>
      </c>
      <c r="H13" s="37" t="s">
        <v>28</v>
      </c>
      <c r="I13" s="37" t="s">
        <v>30</v>
      </c>
      <c r="J13" s="37" t="s">
        <v>76</v>
      </c>
      <c r="K13" s="22"/>
      <c r="L13" s="22" t="str">
        <f>"125,0"</f>
        <v>125,0</v>
      </c>
      <c r="M13" s="22" t="str">
        <f>"88,8401"</f>
        <v>88,8401</v>
      </c>
      <c r="N13" s="22" t="s">
        <v>33</v>
      </c>
    </row>
    <row r="14" ht="12.75">
      <c r="B14" s="6" t="s">
        <v>12</v>
      </c>
    </row>
    <row r="15" spans="1:13" ht="15">
      <c r="A15" s="40" t="s">
        <v>148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4" ht="12.75">
      <c r="A16" s="14" t="s">
        <v>40</v>
      </c>
      <c r="B16" s="11" t="s">
        <v>149</v>
      </c>
      <c r="C16" s="11" t="s">
        <v>150</v>
      </c>
      <c r="D16" s="11" t="s">
        <v>151</v>
      </c>
      <c r="E16" s="11" t="str">
        <f>"0,5669"</f>
        <v>0,5669</v>
      </c>
      <c r="F16" s="11" t="s">
        <v>23</v>
      </c>
      <c r="G16" s="11" t="s">
        <v>81</v>
      </c>
      <c r="H16" s="13" t="s">
        <v>76</v>
      </c>
      <c r="I16" s="13" t="s">
        <v>82</v>
      </c>
      <c r="J16" s="13" t="s">
        <v>60</v>
      </c>
      <c r="K16" s="14"/>
      <c r="L16" s="14" t="str">
        <f>"135,0"</f>
        <v>135,0</v>
      </c>
      <c r="M16" s="14" t="str">
        <f>"76,7611"</f>
        <v>76,7611</v>
      </c>
      <c r="N16" s="11" t="s">
        <v>33</v>
      </c>
    </row>
    <row r="17" ht="12.75">
      <c r="B17" s="6" t="s">
        <v>12</v>
      </c>
    </row>
    <row r="18" spans="1:13" ht="15">
      <c r="A18" s="40" t="s">
        <v>152</v>
      </c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4" ht="12.75">
      <c r="A19" s="14" t="s">
        <v>40</v>
      </c>
      <c r="B19" s="11" t="s">
        <v>153</v>
      </c>
      <c r="C19" s="11" t="s">
        <v>154</v>
      </c>
      <c r="D19" s="11" t="s">
        <v>155</v>
      </c>
      <c r="E19" s="11" t="str">
        <f>"0,5416"</f>
        <v>0,5416</v>
      </c>
      <c r="F19" s="11" t="s">
        <v>23</v>
      </c>
      <c r="G19" s="11" t="s">
        <v>81</v>
      </c>
      <c r="H19" s="13" t="s">
        <v>49</v>
      </c>
      <c r="I19" s="13" t="s">
        <v>112</v>
      </c>
      <c r="J19" s="12" t="s">
        <v>156</v>
      </c>
      <c r="K19" s="14"/>
      <c r="L19" s="14" t="str">
        <f>"155,0"</f>
        <v>155,0</v>
      </c>
      <c r="M19" s="14" t="str">
        <f>"83,9480"</f>
        <v>83,9480</v>
      </c>
      <c r="N19" s="11" t="s">
        <v>33</v>
      </c>
    </row>
    <row r="20" ht="12.75">
      <c r="B20" s="6" t="s">
        <v>12</v>
      </c>
    </row>
    <row r="21" spans="2:14" ht="12.75">
      <c r="B21" s="6" t="s">
        <v>12</v>
      </c>
      <c r="C21" s="7"/>
      <c r="D21" s="7"/>
      <c r="E21" s="7"/>
      <c r="F21" s="7"/>
      <c r="H21" s="3"/>
      <c r="I21" s="3"/>
      <c r="J21" s="3"/>
      <c r="K21" s="3"/>
      <c r="L21" s="3"/>
      <c r="M21" s="3"/>
      <c r="N21" s="3"/>
    </row>
    <row r="22" spans="2:14" ht="12.75">
      <c r="B22" s="6" t="s">
        <v>12</v>
      </c>
      <c r="C22" s="7"/>
      <c r="D22" s="7"/>
      <c r="E22" s="7"/>
      <c r="F22" s="7"/>
      <c r="H22" s="3"/>
      <c r="I22" s="3"/>
      <c r="J22" s="3"/>
      <c r="K22" s="3"/>
      <c r="L22" s="3"/>
      <c r="M22" s="3"/>
      <c r="N22" s="3"/>
    </row>
    <row r="23" spans="2:14" ht="12.75">
      <c r="B23" s="6" t="s">
        <v>12</v>
      </c>
      <c r="C23" s="7"/>
      <c r="D23" s="7"/>
      <c r="E23" s="7"/>
      <c r="F23" s="7"/>
      <c r="H23" s="3"/>
      <c r="I23" s="3"/>
      <c r="J23" s="3"/>
      <c r="K23" s="3"/>
      <c r="L23" s="3"/>
      <c r="M23" s="3"/>
      <c r="N23" s="3"/>
    </row>
    <row r="24" spans="2:14" ht="12.75">
      <c r="B24" s="6" t="s">
        <v>12</v>
      </c>
      <c r="C24" s="7"/>
      <c r="D24" s="7"/>
      <c r="E24" s="7"/>
      <c r="F24" s="7"/>
      <c r="H24" s="3"/>
      <c r="I24" s="3"/>
      <c r="J24" s="3"/>
      <c r="K24" s="3"/>
      <c r="L24" s="3"/>
      <c r="M24" s="3"/>
      <c r="N24" s="3"/>
    </row>
    <row r="25" spans="2:14" ht="12.75">
      <c r="B25" s="6" t="s">
        <v>12</v>
      </c>
      <c r="C25" s="7"/>
      <c r="D25" s="7"/>
      <c r="E25" s="7"/>
      <c r="F25" s="7"/>
      <c r="H25" s="3"/>
      <c r="I25" s="3"/>
      <c r="J25" s="3"/>
      <c r="K25" s="3"/>
      <c r="L25" s="3"/>
      <c r="M25" s="3"/>
      <c r="N25" s="3"/>
    </row>
    <row r="26" spans="2:14" ht="12.75">
      <c r="B26" s="6" t="s">
        <v>12</v>
      </c>
      <c r="C26" s="7"/>
      <c r="D26" s="7"/>
      <c r="E26" s="7"/>
      <c r="F26" s="7"/>
      <c r="H26" s="3"/>
      <c r="I26" s="3"/>
      <c r="J26" s="3"/>
      <c r="K26" s="3"/>
      <c r="L26" s="3"/>
      <c r="M26" s="3"/>
      <c r="N26" s="3"/>
    </row>
    <row r="27" spans="2:14" ht="12.75">
      <c r="B27" s="6" t="s">
        <v>12</v>
      </c>
      <c r="C27" s="7"/>
      <c r="D27" s="7"/>
      <c r="E27" s="7"/>
      <c r="F27" s="7"/>
      <c r="H27" s="3"/>
      <c r="I27" s="3"/>
      <c r="J27" s="3"/>
      <c r="K27" s="3"/>
      <c r="L27" s="3"/>
      <c r="M27" s="3"/>
      <c r="N27" s="3"/>
    </row>
    <row r="28" spans="2:14" ht="12.75">
      <c r="B28" s="6" t="s">
        <v>12</v>
      </c>
      <c r="C28" s="7"/>
      <c r="D28" s="7"/>
      <c r="E28" s="7"/>
      <c r="F28" s="7"/>
      <c r="H28" s="3"/>
      <c r="I28" s="3"/>
      <c r="J28" s="3"/>
      <c r="K28" s="3"/>
      <c r="L28" s="3"/>
      <c r="M28" s="3"/>
      <c r="N28" s="3"/>
    </row>
    <row r="29" spans="2:14" ht="12.75">
      <c r="B29" s="6" t="s">
        <v>12</v>
      </c>
      <c r="C29" s="7"/>
      <c r="D29" s="7"/>
      <c r="E29" s="7"/>
      <c r="F29" s="7"/>
      <c r="H29" s="3"/>
      <c r="I29" s="3"/>
      <c r="J29" s="3"/>
      <c r="K29" s="3"/>
      <c r="L29" s="3"/>
      <c r="M29" s="3"/>
      <c r="N29" s="3"/>
    </row>
    <row r="30" spans="2:14" ht="12.75">
      <c r="B30" s="6" t="s">
        <v>12</v>
      </c>
      <c r="C30" s="7"/>
      <c r="D30" s="7"/>
      <c r="E30" s="7"/>
      <c r="F30" s="7"/>
      <c r="H30" s="3"/>
      <c r="I30" s="3"/>
      <c r="J30" s="3"/>
      <c r="K30" s="3"/>
      <c r="L30" s="3"/>
      <c r="M30" s="3"/>
      <c r="N30" s="3"/>
    </row>
    <row r="31" spans="2:14" ht="12.75">
      <c r="B31" s="6" t="s">
        <v>12</v>
      </c>
      <c r="C31" s="7"/>
      <c r="D31" s="7"/>
      <c r="E31" s="7"/>
      <c r="F31" s="7"/>
      <c r="H31" s="3"/>
      <c r="I31" s="3"/>
      <c r="J31" s="3"/>
      <c r="K31" s="3"/>
      <c r="L31" s="3"/>
      <c r="M31" s="3"/>
      <c r="N31" s="3"/>
    </row>
    <row r="32" spans="2:14" ht="12.75">
      <c r="B32" s="6" t="s">
        <v>12</v>
      </c>
      <c r="C32" s="7"/>
      <c r="D32" s="7"/>
      <c r="E32" s="7"/>
      <c r="F32" s="7"/>
      <c r="H32" s="3"/>
      <c r="I32" s="3"/>
      <c r="J32" s="3"/>
      <c r="K32" s="3"/>
      <c r="L32" s="3"/>
      <c r="M32" s="3"/>
      <c r="N32" s="3"/>
    </row>
    <row r="33" spans="2:14" ht="12.75">
      <c r="B33" s="6" t="s">
        <v>12</v>
      </c>
      <c r="C33" s="7"/>
      <c r="D33" s="7"/>
      <c r="E33" s="7"/>
      <c r="F33" s="7"/>
      <c r="H33" s="3"/>
      <c r="I33" s="3"/>
      <c r="J33" s="3"/>
      <c r="K33" s="3"/>
      <c r="L33" s="3"/>
      <c r="M33" s="3"/>
      <c r="N33" s="3"/>
    </row>
    <row r="34" spans="2:14" ht="12.75">
      <c r="B34" s="6" t="s">
        <v>12</v>
      </c>
      <c r="C34" s="7"/>
      <c r="D34" s="7"/>
      <c r="E34" s="7"/>
      <c r="F34" s="7"/>
      <c r="H34" s="3"/>
      <c r="I34" s="3"/>
      <c r="J34" s="3"/>
      <c r="K34" s="3"/>
      <c r="L34" s="3"/>
      <c r="M34" s="3"/>
      <c r="N34" s="3"/>
    </row>
    <row r="35" spans="2:14" ht="12.75">
      <c r="B35" s="6" t="s">
        <v>12</v>
      </c>
      <c r="C35" s="7"/>
      <c r="D35" s="7"/>
      <c r="E35" s="7"/>
      <c r="F35" s="7"/>
      <c r="H35" s="3"/>
      <c r="I35" s="3"/>
      <c r="J35" s="3"/>
      <c r="K35" s="3"/>
      <c r="L35" s="3"/>
      <c r="M35" s="3"/>
      <c r="N35" s="3"/>
    </row>
    <row r="36" spans="2:14" ht="12.75">
      <c r="B36" s="6" t="s">
        <v>12</v>
      </c>
      <c r="C36" s="7"/>
      <c r="D36" s="7"/>
      <c r="E36" s="7"/>
      <c r="F36" s="7"/>
      <c r="H36" s="3"/>
      <c r="I36" s="3"/>
      <c r="J36" s="3"/>
      <c r="K36" s="3"/>
      <c r="L36" s="3"/>
      <c r="M36" s="3"/>
      <c r="N36" s="3"/>
    </row>
    <row r="37" spans="2:14" ht="12.75">
      <c r="B37" s="6" t="s">
        <v>12</v>
      </c>
      <c r="C37" s="7"/>
      <c r="D37" s="7"/>
      <c r="E37" s="7"/>
      <c r="F37" s="7"/>
      <c r="H37" s="3"/>
      <c r="I37" s="3"/>
      <c r="J37" s="3"/>
      <c r="K37" s="3"/>
      <c r="L37" s="3"/>
      <c r="M37" s="3"/>
      <c r="N37" s="3"/>
    </row>
    <row r="38" spans="2:14" ht="12.75">
      <c r="B38" s="6" t="s">
        <v>12</v>
      </c>
      <c r="C38" s="7"/>
      <c r="D38" s="7"/>
      <c r="E38" s="7"/>
      <c r="F38" s="7"/>
      <c r="H38" s="3"/>
      <c r="I38" s="3"/>
      <c r="J38" s="3"/>
      <c r="K38" s="3"/>
      <c r="L38" s="3"/>
      <c r="M38" s="3"/>
      <c r="N38" s="3"/>
    </row>
    <row r="39" spans="2:14" ht="12.75">
      <c r="B39" s="6" t="s">
        <v>12</v>
      </c>
      <c r="C39" s="7"/>
      <c r="D39" s="7"/>
      <c r="E39" s="7"/>
      <c r="F39" s="7"/>
      <c r="H39" s="3"/>
      <c r="I39" s="3"/>
      <c r="J39" s="3"/>
      <c r="K39" s="3"/>
      <c r="L39" s="3"/>
      <c r="M39" s="3"/>
      <c r="N39" s="3"/>
    </row>
    <row r="40" spans="2:14" ht="12.75">
      <c r="B40" s="6" t="s">
        <v>12</v>
      </c>
      <c r="C40" s="7"/>
      <c r="D40" s="7"/>
      <c r="E40" s="7"/>
      <c r="F40" s="7"/>
      <c r="H40" s="3"/>
      <c r="I40" s="3"/>
      <c r="J40" s="3"/>
      <c r="K40" s="3"/>
      <c r="L40" s="3"/>
      <c r="M40" s="3"/>
      <c r="N40" s="3"/>
    </row>
    <row r="41" spans="2:14" ht="12.75">
      <c r="B41" s="6" t="s">
        <v>12</v>
      </c>
      <c r="C41" s="7"/>
      <c r="D41" s="7"/>
      <c r="E41" s="7"/>
      <c r="F41" s="7"/>
      <c r="H41" s="3"/>
      <c r="I41" s="3"/>
      <c r="J41" s="3"/>
      <c r="K41" s="3"/>
      <c r="L41" s="3"/>
      <c r="M41" s="3"/>
      <c r="N41" s="3"/>
    </row>
    <row r="42" spans="2:14" ht="12.75">
      <c r="B42" s="6" t="s">
        <v>12</v>
      </c>
      <c r="C42" s="7"/>
      <c r="D42" s="7"/>
      <c r="E42" s="7"/>
      <c r="F42" s="7"/>
      <c r="H42" s="3"/>
      <c r="I42" s="3"/>
      <c r="J42" s="3"/>
      <c r="K42" s="3"/>
      <c r="L42" s="3"/>
      <c r="M42" s="3"/>
      <c r="N42" s="3"/>
    </row>
    <row r="43" spans="2:14" ht="12.75">
      <c r="B43" s="6" t="s">
        <v>12</v>
      </c>
      <c r="C43" s="7"/>
      <c r="D43" s="7"/>
      <c r="E43" s="7"/>
      <c r="F43" s="7"/>
      <c r="H43" s="3"/>
      <c r="I43" s="3"/>
      <c r="J43" s="3"/>
      <c r="K43" s="3"/>
      <c r="L43" s="3"/>
      <c r="M43" s="3"/>
      <c r="N43" s="3"/>
    </row>
    <row r="44" spans="2:14" ht="12.75">
      <c r="B44" s="6" t="s">
        <v>12</v>
      </c>
      <c r="C44" s="7"/>
      <c r="D44" s="7"/>
      <c r="E44" s="7"/>
      <c r="F44" s="7"/>
      <c r="H44" s="3"/>
      <c r="I44" s="3"/>
      <c r="J44" s="3"/>
      <c r="K44" s="3"/>
      <c r="L44" s="3"/>
      <c r="M44" s="3"/>
      <c r="N44" s="3"/>
    </row>
    <row r="45" spans="2:14" ht="12.75">
      <c r="B45" s="6" t="s">
        <v>12</v>
      </c>
      <c r="C45" s="7"/>
      <c r="D45" s="7"/>
      <c r="E45" s="7"/>
      <c r="F45" s="7"/>
      <c r="H45" s="3"/>
      <c r="I45" s="3"/>
      <c r="J45" s="3"/>
      <c r="K45" s="3"/>
      <c r="L45" s="3"/>
      <c r="M45" s="3"/>
      <c r="N45" s="3"/>
    </row>
    <row r="46" spans="2:14" ht="12.75">
      <c r="B46" s="6" t="s">
        <v>12</v>
      </c>
      <c r="C46" s="7"/>
      <c r="D46" s="7"/>
      <c r="E46" s="7"/>
      <c r="F46" s="7"/>
      <c r="H46" s="3"/>
      <c r="I46" s="3"/>
      <c r="J46" s="3"/>
      <c r="K46" s="3"/>
      <c r="L46" s="3"/>
      <c r="M46" s="3"/>
      <c r="N46" s="3"/>
    </row>
    <row r="47" spans="2:14" ht="12.75">
      <c r="B47" s="6" t="s">
        <v>12</v>
      </c>
      <c r="C47" s="7"/>
      <c r="D47" s="7"/>
      <c r="E47" s="7"/>
      <c r="F47" s="7"/>
      <c r="H47" s="3"/>
      <c r="I47" s="3"/>
      <c r="J47" s="3"/>
      <c r="K47" s="3"/>
      <c r="L47" s="3"/>
      <c r="M47" s="3"/>
      <c r="N47" s="3"/>
    </row>
    <row r="48" spans="2:14" ht="12.75">
      <c r="B48" s="6" t="s">
        <v>12</v>
      </c>
      <c r="C48" s="7"/>
      <c r="D48" s="7"/>
      <c r="E48" s="7"/>
      <c r="F48" s="7"/>
      <c r="H48" s="3"/>
      <c r="I48" s="3"/>
      <c r="J48" s="3"/>
      <c r="K48" s="3"/>
      <c r="L48" s="3"/>
      <c r="M48" s="3"/>
      <c r="N48" s="3"/>
    </row>
    <row r="49" spans="2:14" ht="12.75">
      <c r="B49" s="6" t="s">
        <v>12</v>
      </c>
      <c r="C49" s="7"/>
      <c r="D49" s="7"/>
      <c r="E49" s="7"/>
      <c r="F49" s="7"/>
      <c r="H49" s="3"/>
      <c r="I49" s="3"/>
      <c r="J49" s="3"/>
      <c r="K49" s="3"/>
      <c r="L49" s="3"/>
      <c r="M49" s="3"/>
      <c r="N49" s="3"/>
    </row>
    <row r="50" spans="2:14" ht="12.75">
      <c r="B50" s="6" t="s">
        <v>12</v>
      </c>
      <c r="C50" s="7"/>
      <c r="D50" s="7"/>
      <c r="E50" s="7"/>
      <c r="F50" s="7"/>
      <c r="H50" s="3"/>
      <c r="I50" s="3"/>
      <c r="J50" s="3"/>
      <c r="K50" s="3"/>
      <c r="L50" s="3"/>
      <c r="M50" s="3"/>
      <c r="N50" s="3"/>
    </row>
  </sheetData>
  <sheetProtection/>
  <mergeCells count="17">
    <mergeCell ref="N3:N4"/>
    <mergeCell ref="A5:M5"/>
    <mergeCell ref="A8:M8"/>
    <mergeCell ref="A11:M11"/>
    <mergeCell ref="A1:N2"/>
    <mergeCell ref="A3:A4"/>
    <mergeCell ref="C3:C4"/>
    <mergeCell ref="D3:D4"/>
    <mergeCell ref="E3:E4"/>
    <mergeCell ref="F3:F4"/>
    <mergeCell ref="G3:G4"/>
    <mergeCell ref="H3:K3"/>
    <mergeCell ref="A15:M15"/>
    <mergeCell ref="A18:M18"/>
    <mergeCell ref="B3:B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7.375" style="6" bestFit="1" customWidth="1"/>
    <col min="2" max="2" width="16.375" style="6" bestFit="1" customWidth="1"/>
    <col min="3" max="3" width="29.00390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9.125" style="6" bestFit="1" customWidth="1"/>
    <col min="8" max="10" width="5.625" style="7" bestFit="1" customWidth="1"/>
    <col min="11" max="11" width="4.875" style="7" bestFit="1" customWidth="1"/>
    <col min="12" max="14" width="5.625" style="7" bestFit="1" customWidth="1"/>
    <col min="15" max="15" width="4.875" style="7" bestFit="1" customWidth="1"/>
    <col min="16" max="18" width="5.625" style="7" bestFit="1" customWidth="1"/>
    <col min="19" max="19" width="4.875" style="7" bestFit="1" customWidth="1"/>
    <col min="20" max="20" width="7.875" style="7" bestFit="1" customWidth="1"/>
    <col min="21" max="21" width="8.625" style="7" bestFit="1" customWidth="1"/>
    <col min="22" max="22" width="17.625" style="6" bestFit="1" customWidth="1"/>
    <col min="23" max="16384" width="9.125" style="3" customWidth="1"/>
  </cols>
  <sheetData>
    <row r="1" spans="1:22" s="2" customFormat="1" ht="28.5" customHeight="1">
      <c r="A1" s="50" t="s">
        <v>118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</row>
    <row r="2" spans="1:22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6"/>
    </row>
    <row r="3" spans="1:22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15</v>
      </c>
      <c r="F3" s="44" t="s">
        <v>4</v>
      </c>
      <c r="G3" s="44" t="s">
        <v>8</v>
      </c>
      <c r="H3" s="44" t="s">
        <v>16</v>
      </c>
      <c r="I3" s="44"/>
      <c r="J3" s="44"/>
      <c r="K3" s="44"/>
      <c r="L3" s="44" t="s">
        <v>17</v>
      </c>
      <c r="M3" s="44"/>
      <c r="N3" s="44"/>
      <c r="O3" s="44"/>
      <c r="P3" s="44" t="s">
        <v>18</v>
      </c>
      <c r="Q3" s="44"/>
      <c r="R3" s="44"/>
      <c r="S3" s="44"/>
      <c r="T3" s="44" t="s">
        <v>1</v>
      </c>
      <c r="U3" s="44" t="s">
        <v>3</v>
      </c>
      <c r="V3" s="46" t="s">
        <v>2</v>
      </c>
    </row>
    <row r="4" spans="1:22" s="1" customFormat="1" ht="21" customHeight="1" thickBot="1">
      <c r="A4" s="58"/>
      <c r="B4" s="43"/>
      <c r="C4" s="45"/>
      <c r="D4" s="45"/>
      <c r="E4" s="45"/>
      <c r="F4" s="45"/>
      <c r="G4" s="45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45"/>
      <c r="U4" s="45"/>
      <c r="V4" s="47"/>
    </row>
    <row r="5" spans="1:21" ht="15">
      <c r="A5" s="48" t="s">
        <v>119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2" ht="12.75">
      <c r="A6" s="14" t="s">
        <v>40</v>
      </c>
      <c r="B6" s="11" t="s">
        <v>120</v>
      </c>
      <c r="C6" s="11" t="s">
        <v>121</v>
      </c>
      <c r="D6" s="11" t="s">
        <v>122</v>
      </c>
      <c r="E6" s="11" t="str">
        <f>"0,9147"</f>
        <v>0,9147</v>
      </c>
      <c r="F6" s="11" t="s">
        <v>23</v>
      </c>
      <c r="G6" s="11" t="s">
        <v>24</v>
      </c>
      <c r="H6" s="13" t="s">
        <v>29</v>
      </c>
      <c r="I6" s="13" t="s">
        <v>76</v>
      </c>
      <c r="J6" s="13" t="s">
        <v>123</v>
      </c>
      <c r="K6" s="14"/>
      <c r="L6" s="13" t="s">
        <v>97</v>
      </c>
      <c r="M6" s="12" t="s">
        <v>101</v>
      </c>
      <c r="N6" s="12" t="s">
        <v>101</v>
      </c>
      <c r="O6" s="14"/>
      <c r="P6" s="13" t="s">
        <v>124</v>
      </c>
      <c r="Q6" s="13" t="s">
        <v>72</v>
      </c>
      <c r="R6" s="13" t="s">
        <v>125</v>
      </c>
      <c r="S6" s="14"/>
      <c r="T6" s="14" t="str">
        <f>"325,0"</f>
        <v>325,0</v>
      </c>
      <c r="U6" s="14" t="str">
        <f>"306,1791"</f>
        <v>306,1791</v>
      </c>
      <c r="V6" s="11" t="s">
        <v>33</v>
      </c>
    </row>
    <row r="7" ht="12.75">
      <c r="B7" s="6" t="s">
        <v>12</v>
      </c>
    </row>
    <row r="8" spans="1:21" ht="15">
      <c r="A8" s="40" t="s">
        <v>19</v>
      </c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2" ht="12.75">
      <c r="A9" s="14" t="s">
        <v>40</v>
      </c>
      <c r="B9" s="11" t="s">
        <v>126</v>
      </c>
      <c r="C9" s="11" t="s">
        <v>127</v>
      </c>
      <c r="D9" s="11" t="s">
        <v>128</v>
      </c>
      <c r="E9" s="11" t="str">
        <f>"0,6198"</f>
        <v>0,6198</v>
      </c>
      <c r="F9" s="11" t="s">
        <v>23</v>
      </c>
      <c r="G9" s="11" t="s">
        <v>24</v>
      </c>
      <c r="H9" s="13" t="s">
        <v>57</v>
      </c>
      <c r="I9" s="13" t="s">
        <v>62</v>
      </c>
      <c r="J9" s="12" t="s">
        <v>46</v>
      </c>
      <c r="K9" s="14"/>
      <c r="L9" s="13" t="s">
        <v>60</v>
      </c>
      <c r="M9" s="13" t="s">
        <v>83</v>
      </c>
      <c r="N9" s="13" t="s">
        <v>91</v>
      </c>
      <c r="O9" s="14"/>
      <c r="P9" s="13" t="s">
        <v>51</v>
      </c>
      <c r="Q9" s="13" t="s">
        <v>129</v>
      </c>
      <c r="R9" s="12" t="s">
        <v>113</v>
      </c>
      <c r="S9" s="14"/>
      <c r="T9" s="14" t="str">
        <f>"610,0"</f>
        <v>610,0</v>
      </c>
      <c r="U9" s="14" t="str">
        <f>"379,2122"</f>
        <v>379,2122</v>
      </c>
      <c r="V9" s="11" t="s">
        <v>130</v>
      </c>
    </row>
    <row r="10" ht="12.75">
      <c r="B10" s="6" t="s">
        <v>12</v>
      </c>
    </row>
    <row r="11" spans="2:22" ht="12.75">
      <c r="B11" s="6" t="s">
        <v>12</v>
      </c>
      <c r="C11" s="7"/>
      <c r="D11" s="7"/>
      <c r="E11" s="7"/>
      <c r="F11" s="7"/>
      <c r="G11" s="7"/>
      <c r="Q11" s="6"/>
      <c r="R11" s="3"/>
      <c r="S11" s="3"/>
      <c r="T11" s="3"/>
      <c r="U11" s="3"/>
      <c r="V11" s="3"/>
    </row>
    <row r="12" spans="2:22" ht="12.75">
      <c r="B12" s="6" t="s">
        <v>12</v>
      </c>
      <c r="C12" s="7"/>
      <c r="D12" s="7"/>
      <c r="E12" s="7"/>
      <c r="F12" s="7"/>
      <c r="G12" s="7"/>
      <c r="Q12" s="6"/>
      <c r="R12" s="3"/>
      <c r="S12" s="3"/>
      <c r="T12" s="3"/>
      <c r="U12" s="3"/>
      <c r="V12" s="3"/>
    </row>
    <row r="13" spans="2:22" ht="12.75">
      <c r="B13" s="6" t="s">
        <v>12</v>
      </c>
      <c r="C13" s="7"/>
      <c r="D13" s="7"/>
      <c r="E13" s="7"/>
      <c r="F13" s="7"/>
      <c r="G13" s="7"/>
      <c r="Q13" s="6"/>
      <c r="R13" s="3"/>
      <c r="S13" s="3"/>
      <c r="T13" s="3"/>
      <c r="U13" s="3"/>
      <c r="V13" s="3"/>
    </row>
    <row r="14" spans="2:22" ht="12.75">
      <c r="B14" s="6" t="s">
        <v>12</v>
      </c>
      <c r="C14" s="7"/>
      <c r="D14" s="7"/>
      <c r="E14" s="7"/>
      <c r="F14" s="7"/>
      <c r="G14" s="7"/>
      <c r="Q14" s="6"/>
      <c r="R14" s="3"/>
      <c r="S14" s="3"/>
      <c r="T14" s="3"/>
      <c r="U14" s="3"/>
      <c r="V14" s="3"/>
    </row>
    <row r="15" spans="2:22" ht="12.75">
      <c r="B15" s="6" t="s">
        <v>12</v>
      </c>
      <c r="C15" s="7"/>
      <c r="D15" s="7"/>
      <c r="E15" s="7"/>
      <c r="F15" s="7"/>
      <c r="G15" s="7"/>
      <c r="Q15" s="6"/>
      <c r="R15" s="3"/>
      <c r="S15" s="3"/>
      <c r="T15" s="3"/>
      <c r="U15" s="3"/>
      <c r="V15" s="3"/>
    </row>
    <row r="16" spans="2:22" ht="12.75">
      <c r="B16" s="6" t="s">
        <v>12</v>
      </c>
      <c r="C16" s="7"/>
      <c r="D16" s="7"/>
      <c r="E16" s="7"/>
      <c r="F16" s="7"/>
      <c r="G16" s="7"/>
      <c r="Q16" s="6"/>
      <c r="R16" s="3"/>
      <c r="S16" s="3"/>
      <c r="T16" s="3"/>
      <c r="U16" s="3"/>
      <c r="V16" s="3"/>
    </row>
    <row r="17" spans="2:22" ht="12.75">
      <c r="B17" s="6" t="s">
        <v>12</v>
      </c>
      <c r="C17" s="7"/>
      <c r="D17" s="7"/>
      <c r="E17" s="7"/>
      <c r="F17" s="7"/>
      <c r="G17" s="7"/>
      <c r="Q17" s="6"/>
      <c r="R17" s="3"/>
      <c r="S17" s="3"/>
      <c r="T17" s="3"/>
      <c r="U17" s="3"/>
      <c r="V17" s="3"/>
    </row>
    <row r="18" spans="2:22" ht="12.75">
      <c r="B18" s="6" t="s">
        <v>12</v>
      </c>
      <c r="C18" s="7"/>
      <c r="D18" s="7"/>
      <c r="E18" s="7"/>
      <c r="F18" s="7"/>
      <c r="G18" s="7"/>
      <c r="Q18" s="6"/>
      <c r="R18" s="3"/>
      <c r="S18" s="3"/>
      <c r="T18" s="3"/>
      <c r="U18" s="3"/>
      <c r="V18" s="3"/>
    </row>
    <row r="19" spans="2:22" ht="12.75">
      <c r="B19" s="6" t="s">
        <v>12</v>
      </c>
      <c r="C19" s="7"/>
      <c r="D19" s="7"/>
      <c r="E19" s="7"/>
      <c r="F19" s="7"/>
      <c r="G19" s="7"/>
      <c r="Q19" s="6"/>
      <c r="R19" s="3"/>
      <c r="S19" s="3"/>
      <c r="T19" s="3"/>
      <c r="U19" s="3"/>
      <c r="V19" s="3"/>
    </row>
    <row r="20" spans="2:22" ht="12.75">
      <c r="B20" s="6" t="s">
        <v>12</v>
      </c>
      <c r="C20" s="7"/>
      <c r="D20" s="7"/>
      <c r="E20" s="7"/>
      <c r="F20" s="7"/>
      <c r="G20" s="7"/>
      <c r="Q20" s="6"/>
      <c r="R20" s="3"/>
      <c r="S20" s="3"/>
      <c r="T20" s="3"/>
      <c r="U20" s="3"/>
      <c r="V20" s="3"/>
    </row>
    <row r="21" spans="2:22" ht="12.75">
      <c r="B21" s="6" t="s">
        <v>12</v>
      </c>
      <c r="C21" s="7"/>
      <c r="D21" s="7"/>
      <c r="E21" s="7"/>
      <c r="F21" s="7"/>
      <c r="G21" s="7"/>
      <c r="Q21" s="6"/>
      <c r="R21" s="3"/>
      <c r="S21" s="3"/>
      <c r="T21" s="3"/>
      <c r="U21" s="3"/>
      <c r="V21" s="3"/>
    </row>
    <row r="22" spans="2:22" ht="12.75">
      <c r="B22" s="6" t="s">
        <v>12</v>
      </c>
      <c r="C22" s="7"/>
      <c r="D22" s="7"/>
      <c r="E22" s="7"/>
      <c r="F22" s="7"/>
      <c r="G22" s="7"/>
      <c r="Q22" s="6"/>
      <c r="R22" s="3"/>
      <c r="S22" s="3"/>
      <c r="T22" s="3"/>
      <c r="U22" s="3"/>
      <c r="V22" s="3"/>
    </row>
    <row r="23" spans="2:22" ht="12.75">
      <c r="B23" s="6" t="s">
        <v>12</v>
      </c>
      <c r="C23" s="7"/>
      <c r="D23" s="7"/>
      <c r="E23" s="7"/>
      <c r="F23" s="7"/>
      <c r="G23" s="7"/>
      <c r="Q23" s="6"/>
      <c r="R23" s="3"/>
      <c r="S23" s="3"/>
      <c r="T23" s="3"/>
      <c r="U23" s="3"/>
      <c r="V23" s="3"/>
    </row>
    <row r="24" spans="2:22" ht="12.75">
      <c r="B24" s="6" t="s">
        <v>12</v>
      </c>
      <c r="C24" s="7"/>
      <c r="D24" s="7"/>
      <c r="E24" s="7"/>
      <c r="F24" s="7"/>
      <c r="G24" s="7"/>
      <c r="Q24" s="6"/>
      <c r="R24" s="3"/>
      <c r="S24" s="3"/>
      <c r="T24" s="3"/>
      <c r="U24" s="3"/>
      <c r="V24" s="3"/>
    </row>
    <row r="25" spans="2:22" ht="12.75">
      <c r="B25" s="6" t="s">
        <v>12</v>
      </c>
      <c r="C25" s="7"/>
      <c r="D25" s="7"/>
      <c r="E25" s="7"/>
      <c r="F25" s="7"/>
      <c r="G25" s="7"/>
      <c r="Q25" s="6"/>
      <c r="R25" s="3"/>
      <c r="S25" s="3"/>
      <c r="T25" s="3"/>
      <c r="U25" s="3"/>
      <c r="V25" s="3"/>
    </row>
    <row r="26" spans="2:22" ht="12.75">
      <c r="B26" s="6" t="s">
        <v>12</v>
      </c>
      <c r="C26" s="7"/>
      <c r="D26" s="7"/>
      <c r="E26" s="7"/>
      <c r="F26" s="7"/>
      <c r="G26" s="7"/>
      <c r="Q26" s="6"/>
      <c r="R26" s="3"/>
      <c r="S26" s="3"/>
      <c r="T26" s="3"/>
      <c r="U26" s="3"/>
      <c r="V26" s="3"/>
    </row>
    <row r="27" spans="2:22" ht="12.75">
      <c r="B27" s="6" t="s">
        <v>12</v>
      </c>
      <c r="C27" s="7"/>
      <c r="D27" s="7"/>
      <c r="E27" s="7"/>
      <c r="F27" s="7"/>
      <c r="G27" s="7"/>
      <c r="Q27" s="6"/>
      <c r="R27" s="3"/>
      <c r="S27" s="3"/>
      <c r="T27" s="3"/>
      <c r="U27" s="3"/>
      <c r="V27" s="3"/>
    </row>
    <row r="28" spans="2:22" ht="12.75">
      <c r="B28" s="6" t="s">
        <v>12</v>
      </c>
      <c r="C28" s="7"/>
      <c r="D28" s="7"/>
      <c r="E28" s="7"/>
      <c r="F28" s="7"/>
      <c r="G28" s="7"/>
      <c r="Q28" s="6"/>
      <c r="R28" s="3"/>
      <c r="S28" s="3"/>
      <c r="T28" s="3"/>
      <c r="U28" s="3"/>
      <c r="V28" s="3"/>
    </row>
    <row r="29" spans="2:22" ht="12.75">
      <c r="B29" s="6" t="s">
        <v>12</v>
      </c>
      <c r="C29" s="7"/>
      <c r="D29" s="7"/>
      <c r="E29" s="7"/>
      <c r="F29" s="7"/>
      <c r="G29" s="7"/>
      <c r="Q29" s="6"/>
      <c r="R29" s="3"/>
      <c r="S29" s="3"/>
      <c r="T29" s="3"/>
      <c r="U29" s="3"/>
      <c r="V29" s="3"/>
    </row>
    <row r="30" spans="2:22" ht="12.75">
      <c r="B30" s="6" t="s">
        <v>12</v>
      </c>
      <c r="C30" s="7"/>
      <c r="D30" s="7"/>
      <c r="E30" s="7"/>
      <c r="F30" s="7"/>
      <c r="G30" s="7"/>
      <c r="Q30" s="6"/>
      <c r="R30" s="3"/>
      <c r="S30" s="3"/>
      <c r="T30" s="3"/>
      <c r="U30" s="3"/>
      <c r="V30" s="3"/>
    </row>
    <row r="31" spans="3:22" ht="12.75">
      <c r="C31" s="7"/>
      <c r="D31" s="7"/>
      <c r="E31" s="7"/>
      <c r="F31" s="7"/>
      <c r="G31" s="7"/>
      <c r="Q31" s="6"/>
      <c r="R31" s="3"/>
      <c r="S31" s="3"/>
      <c r="T31" s="3"/>
      <c r="U31" s="3"/>
      <c r="V31" s="3"/>
    </row>
    <row r="32" spans="3:22" ht="12.75">
      <c r="C32" s="7"/>
      <c r="D32" s="7"/>
      <c r="E32" s="7"/>
      <c r="F32" s="7"/>
      <c r="G32" s="7"/>
      <c r="Q32" s="6"/>
      <c r="R32" s="3"/>
      <c r="S32" s="3"/>
      <c r="T32" s="3"/>
      <c r="U32" s="3"/>
      <c r="V32" s="3"/>
    </row>
    <row r="33" spans="3:22" ht="12.75">
      <c r="C33" s="7"/>
      <c r="D33" s="7"/>
      <c r="E33" s="7"/>
      <c r="F33" s="7"/>
      <c r="G33" s="7"/>
      <c r="Q33" s="6"/>
      <c r="R33" s="3"/>
      <c r="S33" s="3"/>
      <c r="T33" s="3"/>
      <c r="U33" s="3"/>
      <c r="V33" s="3"/>
    </row>
    <row r="34" spans="3:22" ht="12.75">
      <c r="C34" s="7"/>
      <c r="D34" s="7"/>
      <c r="E34" s="7"/>
      <c r="F34" s="7"/>
      <c r="G34" s="7"/>
      <c r="Q34" s="6"/>
      <c r="R34" s="3"/>
      <c r="S34" s="3"/>
      <c r="T34" s="3"/>
      <c r="U34" s="3"/>
      <c r="V34" s="3"/>
    </row>
    <row r="35" spans="3:22" ht="12.75">
      <c r="C35" s="7"/>
      <c r="D35" s="7"/>
      <c r="E35" s="7"/>
      <c r="F35" s="7"/>
      <c r="G35" s="7"/>
      <c r="Q35" s="6"/>
      <c r="R35" s="3"/>
      <c r="S35" s="3"/>
      <c r="T35" s="3"/>
      <c r="U35" s="3"/>
      <c r="V35" s="3"/>
    </row>
  </sheetData>
  <sheetProtection/>
  <mergeCells count="16">
    <mergeCell ref="A5:U5"/>
    <mergeCell ref="A8:U8"/>
    <mergeCell ref="B3:B4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T3:T4"/>
    <mergeCell ref="U3:U4"/>
    <mergeCell ref="V3:V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7.375" style="6" bestFit="1" customWidth="1"/>
    <col min="2" max="2" width="13.125" style="6" bestFit="1" customWidth="1"/>
    <col min="3" max="3" width="26.25390625" style="6" bestFit="1" customWidth="1"/>
    <col min="4" max="4" width="21.375" style="6" bestFit="1" customWidth="1"/>
    <col min="5" max="5" width="10.75390625" style="6" bestFit="1" customWidth="1"/>
    <col min="6" max="6" width="22.75390625" style="6" bestFit="1" customWidth="1"/>
    <col min="7" max="7" width="31.375" style="6" bestFit="1" customWidth="1"/>
    <col min="8" max="8" width="5.00390625" style="7" bestFit="1" customWidth="1"/>
    <col min="9" max="9" width="10.375" style="30" bestFit="1" customWidth="1"/>
    <col min="10" max="10" width="8.875" style="7" bestFit="1" customWidth="1"/>
    <col min="11" max="11" width="8.625" style="7" bestFit="1" customWidth="1"/>
    <col min="12" max="12" width="8.875" style="6" bestFit="1" customWidth="1"/>
    <col min="13" max="16384" width="9.125" style="3" customWidth="1"/>
  </cols>
  <sheetData>
    <row r="1" spans="1:12" s="2" customFormat="1" ht="28.5" customHeight="1">
      <c r="A1" s="50" t="s">
        <v>464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2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445</v>
      </c>
      <c r="F3" s="44" t="s">
        <v>4</v>
      </c>
      <c r="G3" s="44" t="s">
        <v>8</v>
      </c>
      <c r="H3" s="44" t="s">
        <v>460</v>
      </c>
      <c r="I3" s="44"/>
      <c r="J3" s="44" t="s">
        <v>443</v>
      </c>
      <c r="K3" s="44" t="s">
        <v>3</v>
      </c>
      <c r="L3" s="46" t="s">
        <v>2</v>
      </c>
    </row>
    <row r="4" spans="1:12" s="1" customFormat="1" ht="21" customHeight="1" thickBot="1">
      <c r="A4" s="58"/>
      <c r="B4" s="43"/>
      <c r="C4" s="45"/>
      <c r="D4" s="45"/>
      <c r="E4" s="45"/>
      <c r="F4" s="45"/>
      <c r="G4" s="45"/>
      <c r="H4" s="5" t="s">
        <v>442</v>
      </c>
      <c r="I4" s="32" t="s">
        <v>441</v>
      </c>
      <c r="J4" s="45"/>
      <c r="K4" s="45"/>
      <c r="L4" s="47"/>
    </row>
    <row r="5" spans="1:11" ht="15">
      <c r="A5" s="48" t="s">
        <v>119</v>
      </c>
      <c r="B5" s="48"/>
      <c r="C5" s="49"/>
      <c r="D5" s="49"/>
      <c r="E5" s="49"/>
      <c r="F5" s="49"/>
      <c r="G5" s="49"/>
      <c r="H5" s="49"/>
      <c r="I5" s="49"/>
      <c r="J5" s="49"/>
      <c r="K5" s="49"/>
    </row>
    <row r="6" spans="1:12" ht="12.75">
      <c r="A6" s="14" t="s">
        <v>40</v>
      </c>
      <c r="B6" s="11" t="s">
        <v>217</v>
      </c>
      <c r="C6" s="11" t="s">
        <v>218</v>
      </c>
      <c r="D6" s="11" t="s">
        <v>219</v>
      </c>
      <c r="E6" s="11" t="str">
        <f>"0,9350"</f>
        <v>0,9350</v>
      </c>
      <c r="F6" s="11" t="s">
        <v>23</v>
      </c>
      <c r="G6" s="11" t="s">
        <v>220</v>
      </c>
      <c r="H6" s="13" t="s">
        <v>463</v>
      </c>
      <c r="I6" s="31" t="s">
        <v>462</v>
      </c>
      <c r="J6" s="14" t="str">
        <f>"935,0"</f>
        <v>935,0</v>
      </c>
      <c r="K6" s="14" t="str">
        <f>"874,2250"</f>
        <v>874,2250</v>
      </c>
      <c r="L6" s="11" t="s">
        <v>33</v>
      </c>
    </row>
    <row r="7" ht="12.75">
      <c r="B7" s="6" t="s">
        <v>12</v>
      </c>
    </row>
    <row r="8" spans="2:12" ht="12.75">
      <c r="B8" s="6" t="s">
        <v>12</v>
      </c>
      <c r="C8" s="30"/>
      <c r="D8" s="7"/>
      <c r="E8" s="7"/>
      <c r="G8" s="3"/>
      <c r="H8" s="3"/>
      <c r="I8" s="3"/>
      <c r="J8" s="3"/>
      <c r="K8" s="3"/>
      <c r="L8" s="3"/>
    </row>
    <row r="9" spans="2:12" ht="12.75">
      <c r="B9" s="6" t="s">
        <v>12</v>
      </c>
      <c r="C9" s="30"/>
      <c r="D9" s="7"/>
      <c r="E9" s="7"/>
      <c r="G9" s="3"/>
      <c r="H9" s="3"/>
      <c r="I9" s="3"/>
      <c r="J9" s="3"/>
      <c r="K9" s="3"/>
      <c r="L9" s="3"/>
    </row>
    <row r="10" spans="2:12" ht="12.75">
      <c r="B10" s="6" t="s">
        <v>12</v>
      </c>
      <c r="C10" s="30"/>
      <c r="D10" s="7"/>
      <c r="E10" s="7"/>
      <c r="G10" s="3"/>
      <c r="H10" s="3"/>
      <c r="I10" s="3"/>
      <c r="J10" s="3"/>
      <c r="K10" s="3"/>
      <c r="L10" s="3"/>
    </row>
    <row r="11" spans="2:12" ht="12.75">
      <c r="B11" s="6" t="s">
        <v>12</v>
      </c>
      <c r="C11" s="30"/>
      <c r="D11" s="7"/>
      <c r="E11" s="7"/>
      <c r="G11" s="3"/>
      <c r="H11" s="3"/>
      <c r="I11" s="3"/>
      <c r="J11" s="3"/>
      <c r="K11" s="3"/>
      <c r="L11" s="3"/>
    </row>
    <row r="12" spans="2:12" ht="12.75">
      <c r="B12" s="6" t="s">
        <v>12</v>
      </c>
      <c r="C12" s="30"/>
      <c r="D12" s="7"/>
      <c r="E12" s="7"/>
      <c r="G12" s="3"/>
      <c r="H12" s="3"/>
      <c r="I12" s="3"/>
      <c r="J12" s="3"/>
      <c r="K12" s="3"/>
      <c r="L12" s="3"/>
    </row>
    <row r="13" spans="2:12" ht="12.75">
      <c r="B13" s="6" t="s">
        <v>12</v>
      </c>
      <c r="C13" s="30"/>
      <c r="D13" s="7"/>
      <c r="E13" s="7"/>
      <c r="G13" s="3"/>
      <c r="H13" s="3"/>
      <c r="I13" s="3"/>
      <c r="J13" s="3"/>
      <c r="K13" s="3"/>
      <c r="L13" s="3"/>
    </row>
    <row r="14" spans="2:12" ht="12.75">
      <c r="B14" s="6" t="s">
        <v>12</v>
      </c>
      <c r="C14" s="30"/>
      <c r="D14" s="7"/>
      <c r="E14" s="7"/>
      <c r="G14" s="3"/>
      <c r="H14" s="3"/>
      <c r="I14" s="3"/>
      <c r="J14" s="3"/>
      <c r="K14" s="3"/>
      <c r="L14" s="3"/>
    </row>
    <row r="15" spans="2:12" ht="12.75">
      <c r="B15" s="6" t="s">
        <v>12</v>
      </c>
      <c r="C15" s="30"/>
      <c r="D15" s="7"/>
      <c r="E15" s="7"/>
      <c r="G15" s="3"/>
      <c r="H15" s="3"/>
      <c r="I15" s="3"/>
      <c r="J15" s="3"/>
      <c r="K15" s="3"/>
      <c r="L15" s="3"/>
    </row>
    <row r="16" spans="2:12" ht="12.75">
      <c r="B16" s="6" t="s">
        <v>12</v>
      </c>
      <c r="C16" s="30"/>
      <c r="D16" s="7"/>
      <c r="E16" s="7"/>
      <c r="G16" s="3"/>
      <c r="H16" s="3"/>
      <c r="I16" s="3"/>
      <c r="J16" s="3"/>
      <c r="K16" s="3"/>
      <c r="L16" s="3"/>
    </row>
    <row r="17" spans="2:12" ht="12.75">
      <c r="B17" s="6" t="s">
        <v>12</v>
      </c>
      <c r="C17" s="30"/>
      <c r="D17" s="7"/>
      <c r="E17" s="7"/>
      <c r="G17" s="3"/>
      <c r="H17" s="3"/>
      <c r="I17" s="3"/>
      <c r="J17" s="3"/>
      <c r="K17" s="3"/>
      <c r="L17" s="3"/>
    </row>
    <row r="18" spans="2:12" ht="12.75">
      <c r="B18" s="6" t="s">
        <v>12</v>
      </c>
      <c r="C18" s="30"/>
      <c r="D18" s="7"/>
      <c r="E18" s="7"/>
      <c r="G18" s="3"/>
      <c r="H18" s="3"/>
      <c r="I18" s="3"/>
      <c r="J18" s="3"/>
      <c r="K18" s="3"/>
      <c r="L18" s="3"/>
    </row>
    <row r="19" spans="2:12" ht="12.75">
      <c r="B19" s="6" t="s">
        <v>12</v>
      </c>
      <c r="C19" s="30"/>
      <c r="D19" s="7"/>
      <c r="E19" s="7"/>
      <c r="G19" s="3"/>
      <c r="H19" s="3"/>
      <c r="I19" s="3"/>
      <c r="J19" s="3"/>
      <c r="K19" s="3"/>
      <c r="L19" s="3"/>
    </row>
    <row r="20" spans="2:12" ht="12.75">
      <c r="B20" s="6" t="s">
        <v>12</v>
      </c>
      <c r="C20" s="30"/>
      <c r="D20" s="7"/>
      <c r="E20" s="7"/>
      <c r="G20" s="3"/>
      <c r="H20" s="3"/>
      <c r="I20" s="3"/>
      <c r="J20" s="3"/>
      <c r="K20" s="3"/>
      <c r="L20" s="3"/>
    </row>
    <row r="21" spans="2:12" ht="12.75">
      <c r="B21" s="6" t="s">
        <v>12</v>
      </c>
      <c r="C21" s="30"/>
      <c r="D21" s="7"/>
      <c r="E21" s="7"/>
      <c r="G21" s="3"/>
      <c r="H21" s="3"/>
      <c r="I21" s="3"/>
      <c r="J21" s="3"/>
      <c r="K21" s="3"/>
      <c r="L21" s="3"/>
    </row>
    <row r="22" spans="3:12" ht="12.75">
      <c r="C22" s="30"/>
      <c r="D22" s="7"/>
      <c r="E22" s="7"/>
      <c r="G22" s="3"/>
      <c r="H22" s="3"/>
      <c r="I22" s="3"/>
      <c r="J22" s="3"/>
      <c r="K22" s="3"/>
      <c r="L22" s="3"/>
    </row>
    <row r="23" spans="3:12" ht="12.75">
      <c r="C23" s="30"/>
      <c r="D23" s="7"/>
      <c r="E23" s="7"/>
      <c r="G23" s="3"/>
      <c r="H23" s="3"/>
      <c r="I23" s="3"/>
      <c r="J23" s="3"/>
      <c r="K23" s="3"/>
      <c r="L23" s="3"/>
    </row>
    <row r="24" spans="3:12" ht="12.75">
      <c r="C24" s="30"/>
      <c r="D24" s="7"/>
      <c r="E24" s="7"/>
      <c r="G24" s="3"/>
      <c r="H24" s="3"/>
      <c r="I24" s="3"/>
      <c r="J24" s="3"/>
      <c r="K24" s="3"/>
      <c r="L24" s="3"/>
    </row>
    <row r="25" spans="3:12" ht="12.75">
      <c r="C25" s="30"/>
      <c r="D25" s="7"/>
      <c r="E25" s="7"/>
      <c r="G25" s="3"/>
      <c r="H25" s="3"/>
      <c r="I25" s="3"/>
      <c r="J25" s="3"/>
      <c r="K25" s="3"/>
      <c r="L25" s="3"/>
    </row>
    <row r="26" spans="3:12" ht="12.75">
      <c r="C26" s="30"/>
      <c r="D26" s="7"/>
      <c r="E26" s="7"/>
      <c r="G26" s="3"/>
      <c r="H26" s="3"/>
      <c r="I26" s="3"/>
      <c r="J26" s="3"/>
      <c r="K26" s="3"/>
      <c r="L26" s="3"/>
    </row>
    <row r="27" spans="3:12" ht="12.75">
      <c r="C27" s="30"/>
      <c r="D27" s="7"/>
      <c r="E27" s="7"/>
      <c r="G27" s="3"/>
      <c r="H27" s="3"/>
      <c r="I27" s="3"/>
      <c r="J27" s="3"/>
      <c r="K27" s="3"/>
      <c r="L27" s="3"/>
    </row>
    <row r="28" spans="3:12" ht="12.75">
      <c r="C28" s="30"/>
      <c r="D28" s="7"/>
      <c r="E28" s="7"/>
      <c r="G28" s="3"/>
      <c r="H28" s="3"/>
      <c r="I28" s="3"/>
      <c r="J28" s="3"/>
      <c r="K28" s="3"/>
      <c r="L28" s="3"/>
    </row>
    <row r="29" spans="3:12" ht="12.75">
      <c r="C29" s="30"/>
      <c r="D29" s="7"/>
      <c r="E29" s="7"/>
      <c r="G29" s="3"/>
      <c r="H29" s="3"/>
      <c r="I29" s="3"/>
      <c r="J29" s="3"/>
      <c r="K29" s="3"/>
      <c r="L29" s="3"/>
    </row>
    <row r="30" spans="3:12" ht="12.75">
      <c r="C30" s="30"/>
      <c r="D30" s="7"/>
      <c r="E30" s="7"/>
      <c r="G30" s="3"/>
      <c r="H30" s="3"/>
      <c r="I30" s="3"/>
      <c r="J30" s="3"/>
      <c r="K30" s="3"/>
      <c r="L30" s="3"/>
    </row>
    <row r="31" spans="3:12" ht="12.75">
      <c r="C31" s="30"/>
      <c r="D31" s="7"/>
      <c r="E31" s="7"/>
      <c r="G31" s="3"/>
      <c r="H31" s="3"/>
      <c r="I31" s="3"/>
      <c r="J31" s="3"/>
      <c r="K31" s="3"/>
      <c r="L31" s="3"/>
    </row>
  </sheetData>
  <sheetProtection/>
  <mergeCells count="13">
    <mergeCell ref="L3:L4"/>
    <mergeCell ref="A5:K5"/>
    <mergeCell ref="B3:B4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7.375" style="6" bestFit="1" customWidth="1"/>
    <col min="2" max="2" width="18.25390625" style="6" bestFit="1" customWidth="1"/>
    <col min="3" max="3" width="26.25390625" style="6" bestFit="1" customWidth="1"/>
    <col min="4" max="4" width="21.375" style="6" bestFit="1" customWidth="1"/>
    <col min="5" max="5" width="10.75390625" style="6" bestFit="1" customWidth="1"/>
    <col min="6" max="6" width="22.75390625" style="6" bestFit="1" customWidth="1"/>
    <col min="7" max="7" width="29.875" style="6" bestFit="1" customWidth="1"/>
    <col min="8" max="8" width="5.00390625" style="7" bestFit="1" customWidth="1"/>
    <col min="9" max="9" width="10.375" style="30" bestFit="1" customWidth="1"/>
    <col min="10" max="10" width="8.875" style="7" bestFit="1" customWidth="1"/>
    <col min="11" max="11" width="9.625" style="7" bestFit="1" customWidth="1"/>
    <col min="12" max="12" width="8.875" style="6" bestFit="1" customWidth="1"/>
    <col min="13" max="16384" width="9.125" style="3" customWidth="1"/>
  </cols>
  <sheetData>
    <row r="1" spans="1:12" s="2" customFormat="1" ht="28.5" customHeight="1">
      <c r="A1" s="50" t="s">
        <v>461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2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445</v>
      </c>
      <c r="F3" s="44" t="s">
        <v>4</v>
      </c>
      <c r="G3" s="44" t="s">
        <v>8</v>
      </c>
      <c r="H3" s="44" t="s">
        <v>460</v>
      </c>
      <c r="I3" s="44"/>
      <c r="J3" s="44" t="s">
        <v>443</v>
      </c>
      <c r="K3" s="44" t="s">
        <v>3</v>
      </c>
      <c r="L3" s="46" t="s">
        <v>2</v>
      </c>
    </row>
    <row r="4" spans="1:12" s="1" customFormat="1" ht="21" customHeight="1" thickBot="1">
      <c r="A4" s="58"/>
      <c r="B4" s="43"/>
      <c r="C4" s="45"/>
      <c r="D4" s="45"/>
      <c r="E4" s="45"/>
      <c r="F4" s="45"/>
      <c r="G4" s="45"/>
      <c r="H4" s="5" t="s">
        <v>442</v>
      </c>
      <c r="I4" s="32" t="s">
        <v>441</v>
      </c>
      <c r="J4" s="45"/>
      <c r="K4" s="45"/>
      <c r="L4" s="47"/>
    </row>
    <row r="5" spans="1:11" ht="15">
      <c r="A5" s="48" t="s">
        <v>19</v>
      </c>
      <c r="B5" s="48"/>
      <c r="C5" s="49"/>
      <c r="D5" s="49"/>
      <c r="E5" s="49"/>
      <c r="F5" s="49"/>
      <c r="G5" s="49"/>
      <c r="H5" s="49"/>
      <c r="I5" s="49"/>
      <c r="J5" s="49"/>
      <c r="K5" s="49"/>
    </row>
    <row r="6" spans="1:12" ht="12.75">
      <c r="A6" s="14" t="s">
        <v>40</v>
      </c>
      <c r="B6" s="11" t="s">
        <v>350</v>
      </c>
      <c r="C6" s="11" t="s">
        <v>351</v>
      </c>
      <c r="D6" s="11" t="s">
        <v>409</v>
      </c>
      <c r="E6" s="11" t="str">
        <f>"0,7675"</f>
        <v>0,7675</v>
      </c>
      <c r="F6" s="11" t="s">
        <v>23</v>
      </c>
      <c r="G6" s="11" t="s">
        <v>352</v>
      </c>
      <c r="H6" s="13" t="s">
        <v>459</v>
      </c>
      <c r="I6" s="31" t="s">
        <v>458</v>
      </c>
      <c r="J6" s="14" t="str">
        <f>"2970,0"</f>
        <v>2970,0</v>
      </c>
      <c r="K6" s="14" t="str">
        <f>"2279,4750"</f>
        <v>2279,4750</v>
      </c>
      <c r="L6" s="11" t="s">
        <v>33</v>
      </c>
    </row>
    <row r="7" ht="12.75">
      <c r="B7" s="6" t="s">
        <v>12</v>
      </c>
    </row>
    <row r="8" spans="1:11" ht="15">
      <c r="A8" s="40" t="s">
        <v>53</v>
      </c>
      <c r="B8" s="40"/>
      <c r="C8" s="41"/>
      <c r="D8" s="41"/>
      <c r="E8" s="41"/>
      <c r="F8" s="41"/>
      <c r="G8" s="41"/>
      <c r="H8" s="41"/>
      <c r="I8" s="41"/>
      <c r="J8" s="41"/>
      <c r="K8" s="41"/>
    </row>
    <row r="9" spans="1:12" ht="12.75">
      <c r="A9" s="14" t="s">
        <v>40</v>
      </c>
      <c r="B9" s="11" t="s">
        <v>359</v>
      </c>
      <c r="C9" s="11" t="s">
        <v>360</v>
      </c>
      <c r="D9" s="11" t="s">
        <v>227</v>
      </c>
      <c r="E9" s="11" t="str">
        <f>"0,7137"</f>
        <v>0,7137</v>
      </c>
      <c r="F9" s="11" t="s">
        <v>23</v>
      </c>
      <c r="G9" s="11" t="s">
        <v>352</v>
      </c>
      <c r="H9" s="13" t="s">
        <v>89</v>
      </c>
      <c r="I9" s="33" t="s">
        <v>457</v>
      </c>
      <c r="J9" s="14" t="str">
        <f>"3960,0"</f>
        <v>3960,0</v>
      </c>
      <c r="K9" s="14" t="str">
        <f>"2826,2520"</f>
        <v>2826,2520</v>
      </c>
      <c r="L9" s="11" t="s">
        <v>33</v>
      </c>
    </row>
    <row r="10" ht="12.75">
      <c r="B10" s="6" t="s">
        <v>12</v>
      </c>
    </row>
    <row r="11" spans="2:12" ht="12.75">
      <c r="B11" s="6" t="s">
        <v>12</v>
      </c>
      <c r="C11" s="7"/>
      <c r="D11" s="30"/>
      <c r="E11" s="7"/>
      <c r="F11" s="7"/>
      <c r="H11" s="3"/>
      <c r="I11" s="3"/>
      <c r="J11" s="3"/>
      <c r="K11" s="3"/>
      <c r="L11" s="3"/>
    </row>
    <row r="12" spans="2:12" ht="12.75">
      <c r="B12" s="6" t="s">
        <v>12</v>
      </c>
      <c r="C12" s="7"/>
      <c r="D12" s="30"/>
      <c r="E12" s="7"/>
      <c r="F12" s="7"/>
      <c r="H12" s="3"/>
      <c r="I12" s="3"/>
      <c r="J12" s="3"/>
      <c r="K12" s="3"/>
      <c r="L12" s="3"/>
    </row>
    <row r="13" spans="2:12" ht="12.75">
      <c r="B13" s="6" t="s">
        <v>12</v>
      </c>
      <c r="C13" s="7"/>
      <c r="D13" s="30"/>
      <c r="E13" s="7"/>
      <c r="F13" s="7"/>
      <c r="H13" s="3"/>
      <c r="I13" s="3"/>
      <c r="J13" s="3"/>
      <c r="K13" s="3"/>
      <c r="L13" s="3"/>
    </row>
    <row r="14" spans="2:12" ht="12.75">
      <c r="B14" s="6" t="s">
        <v>12</v>
      </c>
      <c r="C14" s="7"/>
      <c r="D14" s="30"/>
      <c r="E14" s="7"/>
      <c r="F14" s="7"/>
      <c r="H14" s="3"/>
      <c r="I14" s="3"/>
      <c r="J14" s="3"/>
      <c r="K14" s="3"/>
      <c r="L14" s="3"/>
    </row>
    <row r="15" spans="2:12" ht="12.75">
      <c r="B15" s="6" t="s">
        <v>12</v>
      </c>
      <c r="C15" s="7"/>
      <c r="D15" s="30"/>
      <c r="E15" s="7"/>
      <c r="F15" s="7"/>
      <c r="H15" s="3"/>
      <c r="I15" s="3"/>
      <c r="J15" s="3"/>
      <c r="K15" s="3"/>
      <c r="L15" s="3"/>
    </row>
    <row r="16" spans="2:12" ht="12.75">
      <c r="B16" s="6" t="s">
        <v>12</v>
      </c>
      <c r="C16" s="7"/>
      <c r="D16" s="30"/>
      <c r="E16" s="7"/>
      <c r="F16" s="7"/>
      <c r="H16" s="3"/>
      <c r="I16" s="3"/>
      <c r="J16" s="3"/>
      <c r="K16" s="3"/>
      <c r="L16" s="3"/>
    </row>
    <row r="17" spans="2:12" ht="12.75">
      <c r="B17" s="6" t="s">
        <v>12</v>
      </c>
      <c r="C17" s="7"/>
      <c r="D17" s="30"/>
      <c r="E17" s="7"/>
      <c r="F17" s="7"/>
      <c r="H17" s="3"/>
      <c r="I17" s="3"/>
      <c r="J17" s="3"/>
      <c r="K17" s="3"/>
      <c r="L17" s="3"/>
    </row>
    <row r="18" spans="2:12" ht="12.75">
      <c r="B18" s="6" t="s">
        <v>12</v>
      </c>
      <c r="C18" s="7"/>
      <c r="D18" s="30"/>
      <c r="E18" s="7"/>
      <c r="F18" s="7"/>
      <c r="H18" s="3"/>
      <c r="I18" s="3"/>
      <c r="J18" s="3"/>
      <c r="K18" s="3"/>
      <c r="L18" s="3"/>
    </row>
    <row r="19" spans="2:12" ht="12.75">
      <c r="B19" s="6" t="s">
        <v>12</v>
      </c>
      <c r="C19" s="7"/>
      <c r="D19" s="30"/>
      <c r="E19" s="7"/>
      <c r="F19" s="7"/>
      <c r="H19" s="3"/>
      <c r="I19" s="3"/>
      <c r="J19" s="3"/>
      <c r="K19" s="3"/>
      <c r="L19" s="3"/>
    </row>
    <row r="20" spans="2:12" ht="12.75">
      <c r="B20" s="6" t="s">
        <v>12</v>
      </c>
      <c r="C20" s="7"/>
      <c r="D20" s="30"/>
      <c r="E20" s="7"/>
      <c r="F20" s="7"/>
      <c r="H20" s="3"/>
      <c r="I20" s="3"/>
      <c r="J20" s="3"/>
      <c r="K20" s="3"/>
      <c r="L20" s="3"/>
    </row>
    <row r="21" spans="2:12" ht="12.75">
      <c r="B21" s="6" t="s">
        <v>12</v>
      </c>
      <c r="C21" s="7"/>
      <c r="D21" s="30"/>
      <c r="E21" s="7"/>
      <c r="F21" s="7"/>
      <c r="H21" s="3"/>
      <c r="I21" s="3"/>
      <c r="J21" s="3"/>
      <c r="K21" s="3"/>
      <c r="L21" s="3"/>
    </row>
    <row r="22" spans="2:12" ht="12.75">
      <c r="B22" s="6" t="s">
        <v>12</v>
      </c>
      <c r="C22" s="7"/>
      <c r="D22" s="30"/>
      <c r="E22" s="7"/>
      <c r="F22" s="7"/>
      <c r="H22" s="3"/>
      <c r="I22" s="3"/>
      <c r="J22" s="3"/>
      <c r="K22" s="3"/>
      <c r="L22" s="3"/>
    </row>
    <row r="23" spans="2:12" ht="12.75">
      <c r="B23" s="6" t="s">
        <v>12</v>
      </c>
      <c r="C23" s="7"/>
      <c r="D23" s="30"/>
      <c r="E23" s="7"/>
      <c r="F23" s="7"/>
      <c r="H23" s="3"/>
      <c r="I23" s="3"/>
      <c r="J23" s="3"/>
      <c r="K23" s="3"/>
      <c r="L23" s="3"/>
    </row>
    <row r="24" spans="2:12" ht="12.75">
      <c r="B24" s="6" t="s">
        <v>12</v>
      </c>
      <c r="C24" s="7"/>
      <c r="D24" s="30"/>
      <c r="E24" s="7"/>
      <c r="F24" s="7"/>
      <c r="H24" s="3"/>
      <c r="I24" s="3"/>
      <c r="J24" s="3"/>
      <c r="K24" s="3"/>
      <c r="L24" s="3"/>
    </row>
    <row r="25" spans="2:12" ht="12.75">
      <c r="B25" s="6" t="s">
        <v>12</v>
      </c>
      <c r="C25" s="7"/>
      <c r="D25" s="30"/>
      <c r="E25" s="7"/>
      <c r="F25" s="7"/>
      <c r="H25" s="3"/>
      <c r="I25" s="3"/>
      <c r="J25" s="3"/>
      <c r="K25" s="3"/>
      <c r="L25" s="3"/>
    </row>
  </sheetData>
  <sheetProtection/>
  <mergeCells count="14">
    <mergeCell ref="A5:K5"/>
    <mergeCell ref="A8:K8"/>
    <mergeCell ref="B3:B4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10" sqref="A10:A11"/>
    </sheetView>
  </sheetViews>
  <sheetFormatPr defaultColWidth="9.00390625" defaultRowHeight="12.75"/>
  <cols>
    <col min="1" max="1" width="7.375" style="6" bestFit="1" customWidth="1"/>
    <col min="2" max="2" width="16.25390625" style="6" bestFit="1" customWidth="1"/>
    <col min="3" max="3" width="27.75390625" style="6" bestFit="1" customWidth="1"/>
    <col min="4" max="4" width="21.375" style="6" bestFit="1" customWidth="1"/>
    <col min="5" max="5" width="10.75390625" style="6" bestFit="1" customWidth="1"/>
    <col min="6" max="6" width="22.75390625" style="6" bestFit="1" customWidth="1"/>
    <col min="7" max="7" width="29.125" style="6" bestFit="1" customWidth="1"/>
    <col min="8" max="8" width="5.00390625" style="7" bestFit="1" customWidth="1"/>
    <col min="9" max="9" width="10.375" style="30" bestFit="1" customWidth="1"/>
    <col min="10" max="10" width="8.875" style="7" bestFit="1" customWidth="1"/>
    <col min="11" max="11" width="9.625" style="7" bestFit="1" customWidth="1"/>
    <col min="12" max="12" width="8.875" style="6" bestFit="1" customWidth="1"/>
    <col min="13" max="16384" width="9.125" style="3" customWidth="1"/>
  </cols>
  <sheetData>
    <row r="1" spans="1:12" s="2" customFormat="1" ht="28.5" customHeight="1">
      <c r="A1" s="50" t="s">
        <v>477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2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445</v>
      </c>
      <c r="F3" s="44" t="s">
        <v>4</v>
      </c>
      <c r="G3" s="44" t="s">
        <v>8</v>
      </c>
      <c r="H3" s="44" t="s">
        <v>460</v>
      </c>
      <c r="I3" s="44"/>
      <c r="J3" s="44" t="s">
        <v>443</v>
      </c>
      <c r="K3" s="44" t="s">
        <v>3</v>
      </c>
      <c r="L3" s="46" t="s">
        <v>2</v>
      </c>
    </row>
    <row r="4" spans="1:12" s="1" customFormat="1" ht="21" customHeight="1" thickBot="1">
      <c r="A4" s="58"/>
      <c r="B4" s="43"/>
      <c r="C4" s="45"/>
      <c r="D4" s="45"/>
      <c r="E4" s="45"/>
      <c r="F4" s="45"/>
      <c r="G4" s="45"/>
      <c r="H4" s="5" t="s">
        <v>442</v>
      </c>
      <c r="I4" s="32" t="s">
        <v>441</v>
      </c>
      <c r="J4" s="45"/>
      <c r="K4" s="45"/>
      <c r="L4" s="47"/>
    </row>
    <row r="5" spans="1:11" ht="15">
      <c r="A5" s="48" t="s">
        <v>92</v>
      </c>
      <c r="B5" s="48"/>
      <c r="C5" s="49"/>
      <c r="D5" s="49"/>
      <c r="E5" s="49"/>
      <c r="F5" s="49"/>
      <c r="G5" s="49"/>
      <c r="H5" s="49"/>
      <c r="I5" s="49"/>
      <c r="J5" s="49"/>
      <c r="K5" s="49"/>
    </row>
    <row r="6" spans="1:12" ht="12.75">
      <c r="A6" s="21" t="s">
        <v>40</v>
      </c>
      <c r="B6" s="18" t="s">
        <v>476</v>
      </c>
      <c r="C6" s="18" t="s">
        <v>475</v>
      </c>
      <c r="D6" s="18" t="s">
        <v>474</v>
      </c>
      <c r="E6" s="18" t="str">
        <f>"0,8337"</f>
        <v>0,8337</v>
      </c>
      <c r="F6" s="18" t="s">
        <v>23</v>
      </c>
      <c r="G6" s="18" t="s">
        <v>288</v>
      </c>
      <c r="H6" s="20" t="s">
        <v>212</v>
      </c>
      <c r="I6" s="35" t="s">
        <v>473</v>
      </c>
      <c r="J6" s="21" t="str">
        <f>"2362,5"</f>
        <v>2362,5</v>
      </c>
      <c r="K6" s="21" t="str">
        <f>"1969,6163"</f>
        <v>1969,6163</v>
      </c>
      <c r="L6" s="18" t="s">
        <v>33</v>
      </c>
    </row>
    <row r="7" spans="1:12" ht="12.75">
      <c r="A7" s="25" t="s">
        <v>40</v>
      </c>
      <c r="B7" s="22" t="s">
        <v>472</v>
      </c>
      <c r="C7" s="22" t="s">
        <v>471</v>
      </c>
      <c r="D7" s="22" t="s">
        <v>267</v>
      </c>
      <c r="E7" s="22" t="str">
        <f>"0,8233"</f>
        <v>0,8233</v>
      </c>
      <c r="F7" s="22" t="s">
        <v>23</v>
      </c>
      <c r="G7" s="22" t="s">
        <v>24</v>
      </c>
      <c r="H7" s="23" t="s">
        <v>224</v>
      </c>
      <c r="I7" s="34" t="s">
        <v>470</v>
      </c>
      <c r="J7" s="25" t="str">
        <f>"2392,5"</f>
        <v>2392,5</v>
      </c>
      <c r="K7" s="25" t="str">
        <f>"1969,7453"</f>
        <v>1969,7453</v>
      </c>
      <c r="L7" s="22" t="s">
        <v>33</v>
      </c>
    </row>
    <row r="8" ht="12.75">
      <c r="B8" s="6" t="s">
        <v>12</v>
      </c>
    </row>
    <row r="9" spans="1:11" ht="15">
      <c r="A9" s="40" t="s">
        <v>53</v>
      </c>
      <c r="B9" s="40"/>
      <c r="C9" s="41"/>
      <c r="D9" s="41"/>
      <c r="E9" s="41"/>
      <c r="F9" s="41"/>
      <c r="G9" s="41"/>
      <c r="H9" s="41"/>
      <c r="I9" s="41"/>
      <c r="J9" s="41"/>
      <c r="K9" s="41"/>
    </row>
    <row r="10" spans="1:12" ht="12.75">
      <c r="A10" s="21" t="s">
        <v>40</v>
      </c>
      <c r="B10" s="18" t="s">
        <v>293</v>
      </c>
      <c r="C10" s="18" t="s">
        <v>294</v>
      </c>
      <c r="D10" s="18" t="s">
        <v>295</v>
      </c>
      <c r="E10" s="18" t="str">
        <f>"0,7177"</f>
        <v>0,7177</v>
      </c>
      <c r="F10" s="18" t="s">
        <v>23</v>
      </c>
      <c r="G10" s="18" t="s">
        <v>24</v>
      </c>
      <c r="H10" s="20" t="s">
        <v>89</v>
      </c>
      <c r="I10" s="35" t="s">
        <v>469</v>
      </c>
      <c r="J10" s="21" t="str">
        <f>"2880,0"</f>
        <v>2880,0</v>
      </c>
      <c r="K10" s="21" t="str">
        <f>"2066,9760"</f>
        <v>2066,9760</v>
      </c>
      <c r="L10" s="18" t="s">
        <v>33</v>
      </c>
    </row>
    <row r="11" spans="1:12" ht="12.75">
      <c r="A11" s="25" t="s">
        <v>346</v>
      </c>
      <c r="B11" s="22" t="s">
        <v>468</v>
      </c>
      <c r="C11" s="22" t="s">
        <v>467</v>
      </c>
      <c r="D11" s="22" t="s">
        <v>466</v>
      </c>
      <c r="E11" s="22" t="str">
        <f>"0,7333"</f>
        <v>0,7333</v>
      </c>
      <c r="F11" s="22" t="s">
        <v>23</v>
      </c>
      <c r="G11" s="22" t="s">
        <v>81</v>
      </c>
      <c r="H11" s="23" t="s">
        <v>89</v>
      </c>
      <c r="I11" s="34" t="s">
        <v>465</v>
      </c>
      <c r="J11" s="25" t="str">
        <f>"2430,0"</f>
        <v>2430,0</v>
      </c>
      <c r="K11" s="25" t="str">
        <f>"1781,9189"</f>
        <v>1781,9189</v>
      </c>
      <c r="L11" s="22" t="s">
        <v>33</v>
      </c>
    </row>
    <row r="12" ht="12.75">
      <c r="B12" s="6" t="s">
        <v>12</v>
      </c>
    </row>
    <row r="13" spans="2:6" ht="15">
      <c r="B13" s="6" t="s">
        <v>12</v>
      </c>
      <c r="F13" s="8"/>
    </row>
    <row r="14" spans="2:6" ht="15">
      <c r="B14" s="6" t="s">
        <v>12</v>
      </c>
      <c r="F14" s="8"/>
    </row>
    <row r="15" spans="2:6" ht="15">
      <c r="B15" s="6" t="s">
        <v>12</v>
      </c>
      <c r="F15" s="8"/>
    </row>
    <row r="16" spans="2:6" ht="15">
      <c r="B16" s="6" t="s">
        <v>12</v>
      </c>
      <c r="F16" s="8"/>
    </row>
    <row r="17" spans="2:6" ht="15">
      <c r="B17" s="6" t="s">
        <v>12</v>
      </c>
      <c r="F17" s="8"/>
    </row>
    <row r="18" spans="2:6" ht="15">
      <c r="B18" s="6" t="s">
        <v>12</v>
      </c>
      <c r="F18" s="8"/>
    </row>
    <row r="19" spans="2:6" ht="15">
      <c r="B19" s="6" t="s">
        <v>12</v>
      </c>
      <c r="F19" s="8"/>
    </row>
    <row r="20" ht="12.75">
      <c r="B20" s="6" t="s">
        <v>12</v>
      </c>
    </row>
    <row r="21" spans="2:4" ht="18">
      <c r="B21" s="6" t="s">
        <v>12</v>
      </c>
      <c r="C21" s="9"/>
      <c r="D21" s="9"/>
    </row>
    <row r="22" spans="2:4" ht="15">
      <c r="B22" s="6" t="s">
        <v>12</v>
      </c>
      <c r="C22" s="17"/>
      <c r="D22" s="17"/>
    </row>
    <row r="23" spans="2:4" ht="14.25">
      <c r="B23" s="6" t="s">
        <v>12</v>
      </c>
      <c r="C23" s="16"/>
      <c r="D23" s="16"/>
    </row>
    <row r="24" spans="2:7" ht="15">
      <c r="B24" s="6" t="s">
        <v>12</v>
      </c>
      <c r="C24" s="1"/>
      <c r="D24" s="1"/>
      <c r="E24" s="1"/>
      <c r="F24" s="1"/>
      <c r="G24" s="1"/>
    </row>
    <row r="25" spans="2:7" ht="12.75">
      <c r="B25" s="6" t="s">
        <v>12</v>
      </c>
      <c r="E25" s="7"/>
      <c r="F25" s="7"/>
      <c r="G25" s="7"/>
    </row>
    <row r="26" ht="12.75">
      <c r="B26" s="6" t="s">
        <v>12</v>
      </c>
    </row>
    <row r="27" spans="2:4" ht="14.25">
      <c r="B27" s="6" t="s">
        <v>12</v>
      </c>
      <c r="C27" s="16"/>
      <c r="D27" s="16"/>
    </row>
    <row r="28" spans="2:7" ht="15">
      <c r="B28" s="6" t="s">
        <v>12</v>
      </c>
      <c r="C28" s="1"/>
      <c r="D28" s="1"/>
      <c r="E28" s="1"/>
      <c r="F28" s="1"/>
      <c r="G28" s="1"/>
    </row>
    <row r="29" spans="2:7" ht="12.75">
      <c r="B29" s="6" t="s">
        <v>12</v>
      </c>
      <c r="E29" s="7"/>
      <c r="F29" s="7"/>
      <c r="G29" s="7"/>
    </row>
    <row r="30" spans="2:7" ht="12.75">
      <c r="B30" s="6" t="s">
        <v>12</v>
      </c>
      <c r="E30" s="7"/>
      <c r="F30" s="7"/>
      <c r="G30" s="7"/>
    </row>
    <row r="31" spans="2:7" ht="12.75">
      <c r="B31" s="6" t="s">
        <v>12</v>
      </c>
      <c r="E31" s="7"/>
      <c r="F31" s="7"/>
      <c r="G31" s="7"/>
    </row>
    <row r="32" ht="12.75">
      <c r="B32" s="6" t="s">
        <v>12</v>
      </c>
    </row>
  </sheetData>
  <sheetProtection/>
  <mergeCells count="14">
    <mergeCell ref="A1:L2"/>
    <mergeCell ref="H3:I3"/>
    <mergeCell ref="A3:A4"/>
    <mergeCell ref="C3:C4"/>
    <mergeCell ref="D3:D4"/>
    <mergeCell ref="L3:L4"/>
    <mergeCell ref="G3:G4"/>
    <mergeCell ref="F3:F4"/>
    <mergeCell ref="A5:K5"/>
    <mergeCell ref="A9:K9"/>
    <mergeCell ref="B3:B4"/>
    <mergeCell ref="E3:E4"/>
    <mergeCell ref="J3:J4"/>
    <mergeCell ref="K3:K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A6" sqref="A6:A7"/>
    </sheetView>
  </sheetViews>
  <sheetFormatPr defaultColWidth="9.00390625" defaultRowHeight="12.75"/>
  <cols>
    <col min="1" max="1" width="7.375" style="6" bestFit="1" customWidth="1"/>
    <col min="2" max="2" width="14.75390625" style="6" bestFit="1" customWidth="1"/>
    <col min="3" max="3" width="26.25390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5.125" style="6" bestFit="1" customWidth="1"/>
    <col min="8" max="8" width="5.00390625" style="7" bestFit="1" customWidth="1"/>
    <col min="9" max="9" width="10.375" style="30" bestFit="1" customWidth="1"/>
    <col min="10" max="10" width="8.875" style="7" bestFit="1" customWidth="1"/>
    <col min="11" max="11" width="7.625" style="7" bestFit="1" customWidth="1"/>
    <col min="12" max="12" width="8.875" style="6" bestFit="1" customWidth="1"/>
    <col min="13" max="16384" width="9.125" style="3" customWidth="1"/>
  </cols>
  <sheetData>
    <row r="1" spans="1:12" s="2" customFormat="1" ht="28.5" customHeight="1">
      <c r="A1" s="50" t="s">
        <v>508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2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485</v>
      </c>
      <c r="F3" s="44" t="s">
        <v>4</v>
      </c>
      <c r="G3" s="44" t="s">
        <v>8</v>
      </c>
      <c r="H3" s="44" t="s">
        <v>495</v>
      </c>
      <c r="I3" s="44"/>
      <c r="J3" s="44" t="s">
        <v>443</v>
      </c>
      <c r="K3" s="44" t="s">
        <v>3</v>
      </c>
      <c r="L3" s="46" t="s">
        <v>2</v>
      </c>
    </row>
    <row r="4" spans="1:12" s="1" customFormat="1" ht="21" customHeight="1" thickBot="1">
      <c r="A4" s="58"/>
      <c r="B4" s="43"/>
      <c r="C4" s="45"/>
      <c r="D4" s="45"/>
      <c r="E4" s="45"/>
      <c r="F4" s="45"/>
      <c r="G4" s="45"/>
      <c r="H4" s="5" t="s">
        <v>442</v>
      </c>
      <c r="I4" s="32" t="s">
        <v>441</v>
      </c>
      <c r="J4" s="45"/>
      <c r="K4" s="45"/>
      <c r="L4" s="47"/>
    </row>
    <row r="5" spans="1:11" ht="15">
      <c r="A5" s="48" t="s">
        <v>483</v>
      </c>
      <c r="B5" s="48"/>
      <c r="C5" s="49"/>
      <c r="D5" s="49"/>
      <c r="E5" s="49"/>
      <c r="F5" s="49"/>
      <c r="G5" s="49"/>
      <c r="H5" s="49"/>
      <c r="I5" s="49"/>
      <c r="J5" s="49"/>
      <c r="K5" s="49"/>
    </row>
    <row r="6" spans="1:12" ht="12.75">
      <c r="A6" s="21" t="s">
        <v>40</v>
      </c>
      <c r="B6" s="18" t="s">
        <v>507</v>
      </c>
      <c r="C6" s="18" t="s">
        <v>506</v>
      </c>
      <c r="D6" s="18" t="s">
        <v>505</v>
      </c>
      <c r="E6" s="18" t="str">
        <f>"1,0000"</f>
        <v>1,0000</v>
      </c>
      <c r="F6" s="18" t="s">
        <v>23</v>
      </c>
      <c r="G6" s="18" t="s">
        <v>81</v>
      </c>
      <c r="H6" s="20" t="s">
        <v>447</v>
      </c>
      <c r="I6" s="35" t="s">
        <v>504</v>
      </c>
      <c r="J6" s="21" t="str">
        <f>"1645,0"</f>
        <v>1645,0</v>
      </c>
      <c r="K6" s="21" t="str">
        <f>"24,8114"</f>
        <v>24,8114</v>
      </c>
      <c r="L6" s="18" t="s">
        <v>33</v>
      </c>
    </row>
    <row r="7" spans="1:12" ht="12.75">
      <c r="A7" s="25" t="s">
        <v>346</v>
      </c>
      <c r="B7" s="22" t="s">
        <v>503</v>
      </c>
      <c r="C7" s="22" t="s">
        <v>502</v>
      </c>
      <c r="D7" s="22" t="s">
        <v>211</v>
      </c>
      <c r="E7" s="22" t="str">
        <f>"1,0000"</f>
        <v>1,0000</v>
      </c>
      <c r="F7" s="22" t="s">
        <v>23</v>
      </c>
      <c r="G7" s="22" t="s">
        <v>81</v>
      </c>
      <c r="H7" s="23" t="s">
        <v>447</v>
      </c>
      <c r="I7" s="34" t="s">
        <v>447</v>
      </c>
      <c r="J7" s="25" t="str">
        <f>"1225,0"</f>
        <v>1225,0</v>
      </c>
      <c r="K7" s="25" t="str">
        <f>"23,7864"</f>
        <v>23,7864</v>
      </c>
      <c r="L7" s="22" t="s">
        <v>33</v>
      </c>
    </row>
    <row r="8" ht="12.75">
      <c r="B8" s="6" t="s">
        <v>12</v>
      </c>
    </row>
    <row r="9" spans="2:12" ht="12.75">
      <c r="B9" s="6" t="s">
        <v>12</v>
      </c>
      <c r="C9" s="30"/>
      <c r="D9" s="7"/>
      <c r="E9" s="7"/>
      <c r="G9" s="3"/>
      <c r="H9" s="3"/>
      <c r="I9" s="3"/>
      <c r="J9" s="3"/>
      <c r="K9" s="3"/>
      <c r="L9" s="3"/>
    </row>
    <row r="10" spans="2:12" ht="12.75">
      <c r="B10" s="6" t="s">
        <v>12</v>
      </c>
      <c r="C10" s="30"/>
      <c r="D10" s="7"/>
      <c r="E10" s="7"/>
      <c r="G10" s="3"/>
      <c r="H10" s="3"/>
      <c r="I10" s="3"/>
      <c r="J10" s="3"/>
      <c r="K10" s="3"/>
      <c r="L10" s="3"/>
    </row>
    <row r="11" spans="2:12" ht="12.75">
      <c r="B11" s="6" t="s">
        <v>12</v>
      </c>
      <c r="C11" s="30"/>
      <c r="D11" s="7"/>
      <c r="E11" s="7"/>
      <c r="G11" s="3"/>
      <c r="H11" s="3"/>
      <c r="I11" s="3"/>
      <c r="J11" s="3"/>
      <c r="K11" s="3"/>
      <c r="L11" s="3"/>
    </row>
    <row r="12" spans="2:12" ht="12.75">
      <c r="B12" s="6" t="s">
        <v>12</v>
      </c>
      <c r="C12" s="30"/>
      <c r="D12" s="7"/>
      <c r="E12" s="7"/>
      <c r="G12" s="3"/>
      <c r="H12" s="3"/>
      <c r="I12" s="3"/>
      <c r="J12" s="3"/>
      <c r="K12" s="3"/>
      <c r="L12" s="3"/>
    </row>
    <row r="13" spans="2:12" ht="12.75">
      <c r="B13" s="6" t="s">
        <v>12</v>
      </c>
      <c r="C13" s="30"/>
      <c r="D13" s="7"/>
      <c r="E13" s="7"/>
      <c r="G13" s="3"/>
      <c r="H13" s="3"/>
      <c r="I13" s="3"/>
      <c r="J13" s="3"/>
      <c r="K13" s="3"/>
      <c r="L13" s="3"/>
    </row>
    <row r="14" spans="2:12" ht="12.75">
      <c r="B14" s="6" t="s">
        <v>12</v>
      </c>
      <c r="C14" s="30"/>
      <c r="D14" s="7"/>
      <c r="E14" s="7"/>
      <c r="G14" s="3"/>
      <c r="H14" s="3"/>
      <c r="I14" s="3"/>
      <c r="J14" s="3"/>
      <c r="K14" s="3"/>
      <c r="L14" s="3"/>
    </row>
    <row r="15" spans="2:12" ht="12.75">
      <c r="B15" s="6" t="s">
        <v>12</v>
      </c>
      <c r="C15" s="30"/>
      <c r="D15" s="7"/>
      <c r="E15" s="7"/>
      <c r="G15" s="3"/>
      <c r="H15" s="3"/>
      <c r="I15" s="3"/>
      <c r="J15" s="3"/>
      <c r="K15" s="3"/>
      <c r="L15" s="3"/>
    </row>
    <row r="16" spans="2:12" ht="12.75">
      <c r="B16" s="6" t="s">
        <v>12</v>
      </c>
      <c r="C16" s="30"/>
      <c r="D16" s="7"/>
      <c r="E16" s="7"/>
      <c r="G16" s="3"/>
      <c r="H16" s="3"/>
      <c r="I16" s="3"/>
      <c r="J16" s="3"/>
      <c r="K16" s="3"/>
      <c r="L16" s="3"/>
    </row>
    <row r="17" spans="2:12" ht="12.75">
      <c r="B17" s="6" t="s">
        <v>12</v>
      </c>
      <c r="C17" s="30"/>
      <c r="D17" s="7"/>
      <c r="E17" s="7"/>
      <c r="G17" s="3"/>
      <c r="H17" s="3"/>
      <c r="I17" s="3"/>
      <c r="J17" s="3"/>
      <c r="K17" s="3"/>
      <c r="L17" s="3"/>
    </row>
    <row r="18" spans="2:12" ht="12.75">
      <c r="B18" s="6" t="s">
        <v>12</v>
      </c>
      <c r="C18" s="30"/>
      <c r="D18" s="7"/>
      <c r="E18" s="7"/>
      <c r="G18" s="3"/>
      <c r="H18" s="3"/>
      <c r="I18" s="3"/>
      <c r="J18" s="3"/>
      <c r="K18" s="3"/>
      <c r="L18" s="3"/>
    </row>
    <row r="19" spans="2:12" ht="12.75">
      <c r="B19" s="6" t="s">
        <v>12</v>
      </c>
      <c r="C19" s="30"/>
      <c r="D19" s="7"/>
      <c r="E19" s="7"/>
      <c r="G19" s="3"/>
      <c r="H19" s="3"/>
      <c r="I19" s="3"/>
      <c r="J19" s="3"/>
      <c r="K19" s="3"/>
      <c r="L19" s="3"/>
    </row>
    <row r="20" spans="2:12" ht="12.75">
      <c r="B20" s="6" t="s">
        <v>12</v>
      </c>
      <c r="C20" s="30"/>
      <c r="D20" s="7"/>
      <c r="E20" s="7"/>
      <c r="G20" s="3"/>
      <c r="H20" s="3"/>
      <c r="I20" s="3"/>
      <c r="J20" s="3"/>
      <c r="K20" s="3"/>
      <c r="L20" s="3"/>
    </row>
    <row r="21" spans="2:12" ht="12.75">
      <c r="B21" s="6" t="s">
        <v>12</v>
      </c>
      <c r="C21" s="30"/>
      <c r="D21" s="7"/>
      <c r="E21" s="7"/>
      <c r="G21" s="3"/>
      <c r="H21" s="3"/>
      <c r="I21" s="3"/>
      <c r="J21" s="3"/>
      <c r="K21" s="3"/>
      <c r="L21" s="3"/>
    </row>
    <row r="22" spans="2:12" ht="12.75">
      <c r="B22" s="6" t="s">
        <v>12</v>
      </c>
      <c r="C22" s="30"/>
      <c r="D22" s="7"/>
      <c r="E22" s="7"/>
      <c r="G22" s="3"/>
      <c r="H22" s="3"/>
      <c r="I22" s="3"/>
      <c r="J22" s="3"/>
      <c r="K22" s="3"/>
      <c r="L22" s="3"/>
    </row>
    <row r="23" spans="2:12" ht="12.75">
      <c r="B23" s="6" t="s">
        <v>12</v>
      </c>
      <c r="C23" s="30"/>
      <c r="D23" s="7"/>
      <c r="E23" s="7"/>
      <c r="G23" s="3"/>
      <c r="H23" s="3"/>
      <c r="I23" s="3"/>
      <c r="J23" s="3"/>
      <c r="K23" s="3"/>
      <c r="L23" s="3"/>
    </row>
    <row r="24" spans="3:12" ht="12.75">
      <c r="C24" s="30"/>
      <c r="D24" s="7"/>
      <c r="E24" s="7"/>
      <c r="G24" s="3"/>
      <c r="H24" s="3"/>
      <c r="I24" s="3"/>
      <c r="J24" s="3"/>
      <c r="K24" s="3"/>
      <c r="L24" s="3"/>
    </row>
    <row r="25" spans="3:12" ht="12.75">
      <c r="C25" s="30"/>
      <c r="D25" s="7"/>
      <c r="E25" s="7"/>
      <c r="G25" s="3"/>
      <c r="H25" s="3"/>
      <c r="I25" s="3"/>
      <c r="J25" s="3"/>
      <c r="K25" s="3"/>
      <c r="L25" s="3"/>
    </row>
  </sheetData>
  <sheetProtection/>
  <mergeCells count="13">
    <mergeCell ref="A5:K5"/>
    <mergeCell ref="B3:B4"/>
    <mergeCell ref="E3:E4"/>
    <mergeCell ref="J3:J4"/>
    <mergeCell ref="K3:K4"/>
    <mergeCell ref="A1:L2"/>
    <mergeCell ref="H3:I3"/>
    <mergeCell ref="A3:A4"/>
    <mergeCell ref="C3:C4"/>
    <mergeCell ref="D3:D4"/>
    <mergeCell ref="L3:L4"/>
    <mergeCell ref="G3:G4"/>
    <mergeCell ref="F3:F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9" sqref="A9:A10"/>
    </sheetView>
  </sheetViews>
  <sheetFormatPr defaultColWidth="9.00390625" defaultRowHeight="12.75"/>
  <cols>
    <col min="1" max="1" width="7.375" style="6" bestFit="1" customWidth="1"/>
    <col min="2" max="2" width="15.375" style="6" bestFit="1" customWidth="1"/>
    <col min="3" max="3" width="28.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9.125" style="6" bestFit="1" customWidth="1"/>
    <col min="8" max="8" width="5.00390625" style="7" bestFit="1" customWidth="1"/>
    <col min="9" max="9" width="10.375" style="30" bestFit="1" customWidth="1"/>
    <col min="10" max="10" width="8.875" style="7" bestFit="1" customWidth="1"/>
    <col min="11" max="11" width="7.625" style="7" bestFit="1" customWidth="1"/>
    <col min="12" max="12" width="8.875" style="6" bestFit="1" customWidth="1"/>
    <col min="13" max="16384" width="9.125" style="3" customWidth="1"/>
  </cols>
  <sheetData>
    <row r="1" spans="1:12" s="2" customFormat="1" ht="28.5" customHeight="1">
      <c r="A1" s="50" t="s">
        <v>496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2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485</v>
      </c>
      <c r="F3" s="44" t="s">
        <v>4</v>
      </c>
      <c r="G3" s="44" t="s">
        <v>8</v>
      </c>
      <c r="H3" s="44" t="s">
        <v>495</v>
      </c>
      <c r="I3" s="44"/>
      <c r="J3" s="44" t="s">
        <v>443</v>
      </c>
      <c r="K3" s="44" t="s">
        <v>3</v>
      </c>
      <c r="L3" s="46" t="s">
        <v>2</v>
      </c>
    </row>
    <row r="4" spans="1:12" s="1" customFormat="1" ht="21" customHeight="1" thickBot="1">
      <c r="A4" s="58"/>
      <c r="B4" s="43"/>
      <c r="C4" s="45"/>
      <c r="D4" s="45"/>
      <c r="E4" s="45"/>
      <c r="F4" s="45"/>
      <c r="G4" s="45"/>
      <c r="H4" s="5" t="s">
        <v>442</v>
      </c>
      <c r="I4" s="32" t="s">
        <v>441</v>
      </c>
      <c r="J4" s="45"/>
      <c r="K4" s="45"/>
      <c r="L4" s="47"/>
    </row>
    <row r="5" spans="1:11" ht="15">
      <c r="A5" s="48" t="s">
        <v>483</v>
      </c>
      <c r="B5" s="48"/>
      <c r="C5" s="49"/>
      <c r="D5" s="49"/>
      <c r="E5" s="49"/>
      <c r="F5" s="49"/>
      <c r="G5" s="49"/>
      <c r="H5" s="49"/>
      <c r="I5" s="49"/>
      <c r="J5" s="49"/>
      <c r="K5" s="49"/>
    </row>
    <row r="6" spans="1:12" ht="12.75">
      <c r="A6" s="14" t="s">
        <v>40</v>
      </c>
      <c r="B6" s="11" t="s">
        <v>225</v>
      </c>
      <c r="C6" s="11" t="s">
        <v>226</v>
      </c>
      <c r="D6" s="11" t="s">
        <v>227</v>
      </c>
      <c r="E6" s="11" t="str">
        <f>"1,0000"</f>
        <v>1,0000</v>
      </c>
      <c r="F6" s="11" t="s">
        <v>23</v>
      </c>
      <c r="G6" s="11" t="s">
        <v>81</v>
      </c>
      <c r="H6" s="13" t="s">
        <v>196</v>
      </c>
      <c r="I6" s="31" t="s">
        <v>465</v>
      </c>
      <c r="J6" s="14" t="str">
        <f>"1485,0"</f>
        <v>1485,0</v>
      </c>
      <c r="K6" s="14" t="str">
        <f>"16,5000"</f>
        <v>16,5000</v>
      </c>
      <c r="L6" s="11" t="s">
        <v>33</v>
      </c>
    </row>
    <row r="7" ht="12.75">
      <c r="B7" s="6" t="s">
        <v>12</v>
      </c>
    </row>
    <row r="8" spans="1:11" ht="15">
      <c r="A8" s="40" t="s">
        <v>483</v>
      </c>
      <c r="B8" s="40"/>
      <c r="C8" s="41"/>
      <c r="D8" s="41"/>
      <c r="E8" s="41"/>
      <c r="F8" s="41"/>
      <c r="G8" s="41"/>
      <c r="H8" s="41"/>
      <c r="I8" s="41"/>
      <c r="J8" s="41"/>
      <c r="K8" s="41"/>
    </row>
    <row r="9" spans="1:12" ht="12.75">
      <c r="A9" s="21" t="s">
        <v>40</v>
      </c>
      <c r="B9" s="18" t="s">
        <v>494</v>
      </c>
      <c r="C9" s="18" t="s">
        <v>493</v>
      </c>
      <c r="D9" s="18" t="s">
        <v>492</v>
      </c>
      <c r="E9" s="18" t="str">
        <f>"1,0000"</f>
        <v>1,0000</v>
      </c>
      <c r="F9" s="18" t="s">
        <v>23</v>
      </c>
      <c r="G9" s="18" t="s">
        <v>24</v>
      </c>
      <c r="H9" s="20" t="s">
        <v>196</v>
      </c>
      <c r="I9" s="35" t="s">
        <v>491</v>
      </c>
      <c r="J9" s="21" t="str">
        <f>"3795,0"</f>
        <v>3795,0</v>
      </c>
      <c r="K9" s="21" t="str">
        <f>"41,1605"</f>
        <v>41,1605</v>
      </c>
      <c r="L9" s="18" t="s">
        <v>33</v>
      </c>
    </row>
    <row r="10" spans="1:12" ht="12.75">
      <c r="A10" s="25" t="s">
        <v>40</v>
      </c>
      <c r="B10" s="22" t="s">
        <v>490</v>
      </c>
      <c r="C10" s="22" t="s">
        <v>489</v>
      </c>
      <c r="D10" s="22" t="s">
        <v>488</v>
      </c>
      <c r="E10" s="22" t="str">
        <f>"1,0000"</f>
        <v>1,0000</v>
      </c>
      <c r="F10" s="22" t="s">
        <v>23</v>
      </c>
      <c r="G10" s="22" t="s">
        <v>81</v>
      </c>
      <c r="H10" s="23" t="s">
        <v>196</v>
      </c>
      <c r="I10" s="34" t="s">
        <v>487</v>
      </c>
      <c r="J10" s="25" t="str">
        <f>"935,0"</f>
        <v>935,0</v>
      </c>
      <c r="K10" s="25" t="str">
        <f>"10,4586"</f>
        <v>10,4586</v>
      </c>
      <c r="L10" s="22" t="s">
        <v>33</v>
      </c>
    </row>
    <row r="11" ht="12.75">
      <c r="B11" s="6" t="s">
        <v>12</v>
      </c>
    </row>
    <row r="12" spans="2:12" ht="12.75">
      <c r="B12" s="6" t="s">
        <v>12</v>
      </c>
      <c r="C12" s="7"/>
      <c r="D12" s="30"/>
      <c r="E12" s="7"/>
      <c r="F12" s="7"/>
      <c r="H12" s="3"/>
      <c r="I12" s="3"/>
      <c r="J12" s="3"/>
      <c r="K12" s="3"/>
      <c r="L12" s="3"/>
    </row>
    <row r="13" spans="2:12" ht="12.75">
      <c r="B13" s="6" t="s">
        <v>12</v>
      </c>
      <c r="C13" s="7"/>
      <c r="D13" s="30"/>
      <c r="E13" s="7"/>
      <c r="F13" s="7"/>
      <c r="H13" s="3"/>
      <c r="I13" s="3"/>
      <c r="J13" s="3"/>
      <c r="K13" s="3"/>
      <c r="L13" s="3"/>
    </row>
    <row r="14" spans="2:12" ht="12.75">
      <c r="B14" s="6" t="s">
        <v>12</v>
      </c>
      <c r="C14" s="7"/>
      <c r="D14" s="30"/>
      <c r="E14" s="7"/>
      <c r="F14" s="7"/>
      <c r="H14" s="3"/>
      <c r="I14" s="3"/>
      <c r="J14" s="3"/>
      <c r="K14" s="3"/>
      <c r="L14" s="3"/>
    </row>
    <row r="15" spans="2:12" ht="12.75">
      <c r="B15" s="6" t="s">
        <v>12</v>
      </c>
      <c r="C15" s="7"/>
      <c r="D15" s="30"/>
      <c r="E15" s="7"/>
      <c r="F15" s="7"/>
      <c r="H15" s="3"/>
      <c r="I15" s="3"/>
      <c r="J15" s="3"/>
      <c r="K15" s="3"/>
      <c r="L15" s="3"/>
    </row>
    <row r="16" spans="2:12" ht="12.75">
      <c r="B16" s="6" t="s">
        <v>12</v>
      </c>
      <c r="C16" s="7"/>
      <c r="D16" s="30"/>
      <c r="E16" s="7"/>
      <c r="F16" s="7"/>
      <c r="H16" s="3"/>
      <c r="I16" s="3"/>
      <c r="J16" s="3"/>
      <c r="K16" s="3"/>
      <c r="L16" s="3"/>
    </row>
    <row r="17" spans="2:12" ht="12.75">
      <c r="B17" s="6" t="s">
        <v>12</v>
      </c>
      <c r="C17" s="7"/>
      <c r="D17" s="30"/>
      <c r="E17" s="7"/>
      <c r="F17" s="7"/>
      <c r="H17" s="3"/>
      <c r="I17" s="3"/>
      <c r="J17" s="3"/>
      <c r="K17" s="3"/>
      <c r="L17" s="3"/>
    </row>
    <row r="18" spans="2:12" ht="12.75">
      <c r="B18" s="6" t="s">
        <v>12</v>
      </c>
      <c r="C18" s="7"/>
      <c r="D18" s="30"/>
      <c r="E18" s="7"/>
      <c r="F18" s="7"/>
      <c r="H18" s="3"/>
      <c r="I18" s="3"/>
      <c r="J18" s="3"/>
      <c r="K18" s="3"/>
      <c r="L18" s="3"/>
    </row>
    <row r="19" spans="2:12" ht="12.75">
      <c r="B19" s="6" t="s">
        <v>12</v>
      </c>
      <c r="C19" s="7"/>
      <c r="D19" s="30"/>
      <c r="E19" s="7"/>
      <c r="F19" s="7"/>
      <c r="H19" s="3"/>
      <c r="I19" s="3"/>
      <c r="J19" s="3"/>
      <c r="K19" s="3"/>
      <c r="L19" s="3"/>
    </row>
    <row r="20" spans="2:12" ht="12.75">
      <c r="B20" s="6" t="s">
        <v>12</v>
      </c>
      <c r="C20" s="7"/>
      <c r="D20" s="30"/>
      <c r="E20" s="7"/>
      <c r="F20" s="7"/>
      <c r="H20" s="3"/>
      <c r="I20" s="3"/>
      <c r="J20" s="3"/>
      <c r="K20" s="3"/>
      <c r="L20" s="3"/>
    </row>
    <row r="21" spans="2:12" ht="12.75">
      <c r="B21" s="6" t="s">
        <v>12</v>
      </c>
      <c r="C21" s="7"/>
      <c r="D21" s="30"/>
      <c r="E21" s="7"/>
      <c r="F21" s="7"/>
      <c r="H21" s="3"/>
      <c r="I21" s="3"/>
      <c r="J21" s="3"/>
      <c r="K21" s="3"/>
      <c r="L21" s="3"/>
    </row>
    <row r="22" spans="2:12" ht="12.75">
      <c r="B22" s="6" t="s">
        <v>12</v>
      </c>
      <c r="C22" s="7"/>
      <c r="D22" s="30"/>
      <c r="E22" s="7"/>
      <c r="F22" s="7"/>
      <c r="H22" s="3"/>
      <c r="I22" s="3"/>
      <c r="J22" s="3"/>
      <c r="K22" s="3"/>
      <c r="L22" s="3"/>
    </row>
    <row r="23" spans="2:12" ht="12.75">
      <c r="B23" s="6" t="s">
        <v>12</v>
      </c>
      <c r="C23" s="7"/>
      <c r="D23" s="30"/>
      <c r="E23" s="7"/>
      <c r="F23" s="7"/>
      <c r="H23" s="3"/>
      <c r="I23" s="3"/>
      <c r="J23" s="3"/>
      <c r="K23" s="3"/>
      <c r="L23" s="3"/>
    </row>
    <row r="24" spans="2:12" ht="12.75">
      <c r="B24" s="6" t="s">
        <v>12</v>
      </c>
      <c r="C24" s="7"/>
      <c r="D24" s="30"/>
      <c r="E24" s="7"/>
      <c r="F24" s="7"/>
      <c r="H24" s="3"/>
      <c r="I24" s="3"/>
      <c r="J24" s="3"/>
      <c r="K24" s="3"/>
      <c r="L24" s="3"/>
    </row>
    <row r="25" spans="2:12" ht="12.75">
      <c r="B25" s="6" t="s">
        <v>12</v>
      </c>
      <c r="C25" s="7"/>
      <c r="D25" s="30"/>
      <c r="E25" s="7"/>
      <c r="F25" s="7"/>
      <c r="H25" s="3"/>
      <c r="I25" s="3"/>
      <c r="J25" s="3"/>
      <c r="K25" s="3"/>
      <c r="L25" s="3"/>
    </row>
    <row r="26" spans="2:12" ht="12.75">
      <c r="B26" s="6" t="s">
        <v>12</v>
      </c>
      <c r="C26" s="7"/>
      <c r="D26" s="30"/>
      <c r="E26" s="7"/>
      <c r="F26" s="7"/>
      <c r="H26" s="3"/>
      <c r="I26" s="3"/>
      <c r="J26" s="3"/>
      <c r="K26" s="3"/>
      <c r="L26" s="3"/>
    </row>
    <row r="27" spans="2:12" ht="12.75">
      <c r="B27" s="6" t="s">
        <v>12</v>
      </c>
      <c r="C27" s="7"/>
      <c r="D27" s="30"/>
      <c r="E27" s="7"/>
      <c r="F27" s="7"/>
      <c r="H27" s="3"/>
      <c r="I27" s="3"/>
      <c r="J27" s="3"/>
      <c r="K27" s="3"/>
      <c r="L27" s="3"/>
    </row>
    <row r="28" spans="2:12" ht="12.75">
      <c r="B28" s="6" t="s">
        <v>12</v>
      </c>
      <c r="C28" s="7"/>
      <c r="D28" s="30"/>
      <c r="E28" s="7"/>
      <c r="F28" s="7"/>
      <c r="H28" s="3"/>
      <c r="I28" s="3"/>
      <c r="J28" s="3"/>
      <c r="K28" s="3"/>
      <c r="L28" s="3"/>
    </row>
    <row r="29" spans="2:12" ht="12.75">
      <c r="B29" s="6" t="s">
        <v>12</v>
      </c>
      <c r="C29" s="7"/>
      <c r="D29" s="30"/>
      <c r="E29" s="7"/>
      <c r="F29" s="7"/>
      <c r="H29" s="3"/>
      <c r="I29" s="3"/>
      <c r="J29" s="3"/>
      <c r="K29" s="3"/>
      <c r="L29" s="3"/>
    </row>
    <row r="30" spans="2:12" ht="12.75">
      <c r="B30" s="6" t="s">
        <v>12</v>
      </c>
      <c r="C30" s="7"/>
      <c r="D30" s="30"/>
      <c r="E30" s="7"/>
      <c r="F30" s="7"/>
      <c r="H30" s="3"/>
      <c r="I30" s="3"/>
      <c r="J30" s="3"/>
      <c r="K30" s="3"/>
      <c r="L30" s="3"/>
    </row>
    <row r="31" spans="2:12" ht="12.75">
      <c r="B31" s="6" t="s">
        <v>12</v>
      </c>
      <c r="C31" s="7"/>
      <c r="D31" s="30"/>
      <c r="E31" s="7"/>
      <c r="F31" s="7"/>
      <c r="H31" s="3"/>
      <c r="I31" s="3"/>
      <c r="J31" s="3"/>
      <c r="K31" s="3"/>
      <c r="L31" s="3"/>
    </row>
    <row r="32" spans="2:12" ht="12.75">
      <c r="B32" s="6" t="s">
        <v>12</v>
      </c>
      <c r="C32" s="7"/>
      <c r="D32" s="30"/>
      <c r="E32" s="7"/>
      <c r="F32" s="7"/>
      <c r="H32" s="3"/>
      <c r="I32" s="3"/>
      <c r="J32" s="3"/>
      <c r="K32" s="3"/>
      <c r="L32" s="3"/>
    </row>
    <row r="33" spans="2:12" ht="12.75">
      <c r="B33" s="6" t="s">
        <v>12</v>
      </c>
      <c r="C33" s="7"/>
      <c r="D33" s="30"/>
      <c r="E33" s="7"/>
      <c r="F33" s="7"/>
      <c r="H33" s="3"/>
      <c r="I33" s="3"/>
      <c r="J33" s="3"/>
      <c r="K33" s="3"/>
      <c r="L33" s="3"/>
    </row>
    <row r="34" spans="2:12" ht="12.75">
      <c r="B34" s="6" t="s">
        <v>12</v>
      </c>
      <c r="C34" s="7"/>
      <c r="D34" s="30"/>
      <c r="E34" s="7"/>
      <c r="F34" s="7"/>
      <c r="H34" s="3"/>
      <c r="I34" s="3"/>
      <c r="J34" s="3"/>
      <c r="K34" s="3"/>
      <c r="L34" s="3"/>
    </row>
    <row r="35" spans="2:12" ht="12.75">
      <c r="B35" s="6" t="s">
        <v>12</v>
      </c>
      <c r="C35" s="7"/>
      <c r="D35" s="30"/>
      <c r="E35" s="7"/>
      <c r="F35" s="7"/>
      <c r="H35" s="3"/>
      <c r="I35" s="3"/>
      <c r="J35" s="3"/>
      <c r="K35" s="3"/>
      <c r="L35" s="3"/>
    </row>
  </sheetData>
  <sheetProtection/>
  <mergeCells count="14">
    <mergeCell ref="A5:K5"/>
    <mergeCell ref="A8:K8"/>
    <mergeCell ref="B3:B4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7.375" style="6" bestFit="1" customWidth="1"/>
    <col min="2" max="2" width="16.00390625" style="6" bestFit="1" customWidth="1"/>
    <col min="3" max="3" width="28.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9.125" style="6" bestFit="1" customWidth="1"/>
    <col min="8" max="8" width="5.00390625" style="7" bestFit="1" customWidth="1"/>
    <col min="9" max="9" width="10.375" style="30" bestFit="1" customWidth="1"/>
    <col min="10" max="10" width="8.875" style="7" bestFit="1" customWidth="1"/>
    <col min="11" max="11" width="7.625" style="7" bestFit="1" customWidth="1"/>
    <col min="12" max="12" width="8.875" style="6" bestFit="1" customWidth="1"/>
    <col min="13" max="16384" width="9.125" style="3" customWidth="1"/>
  </cols>
  <sheetData>
    <row r="1" spans="1:12" s="2" customFormat="1" ht="28.5" customHeight="1">
      <c r="A1" s="50" t="s">
        <v>501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2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485</v>
      </c>
      <c r="F3" s="44" t="s">
        <v>4</v>
      </c>
      <c r="G3" s="44" t="s">
        <v>8</v>
      </c>
      <c r="H3" s="44" t="s">
        <v>495</v>
      </c>
      <c r="I3" s="44"/>
      <c r="J3" s="44" t="s">
        <v>443</v>
      </c>
      <c r="K3" s="44" t="s">
        <v>3</v>
      </c>
      <c r="L3" s="46" t="s">
        <v>2</v>
      </c>
    </row>
    <row r="4" spans="1:12" s="1" customFormat="1" ht="21" customHeight="1" thickBot="1">
      <c r="A4" s="58"/>
      <c r="B4" s="43"/>
      <c r="C4" s="45"/>
      <c r="D4" s="45"/>
      <c r="E4" s="45"/>
      <c r="F4" s="45"/>
      <c r="G4" s="45"/>
      <c r="H4" s="5" t="s">
        <v>442</v>
      </c>
      <c r="I4" s="32" t="s">
        <v>441</v>
      </c>
      <c r="J4" s="45"/>
      <c r="K4" s="45"/>
      <c r="L4" s="47"/>
    </row>
    <row r="5" spans="1:11" ht="15">
      <c r="A5" s="48" t="s">
        <v>483</v>
      </c>
      <c r="B5" s="48"/>
      <c r="C5" s="49"/>
      <c r="D5" s="49"/>
      <c r="E5" s="49"/>
      <c r="F5" s="49"/>
      <c r="G5" s="49"/>
      <c r="H5" s="49"/>
      <c r="I5" s="49"/>
      <c r="J5" s="49"/>
      <c r="K5" s="49"/>
    </row>
    <row r="6" spans="1:12" ht="12.75">
      <c r="A6" s="14" t="s">
        <v>40</v>
      </c>
      <c r="B6" s="11" t="s">
        <v>500</v>
      </c>
      <c r="C6" s="11" t="s">
        <v>499</v>
      </c>
      <c r="D6" s="11" t="s">
        <v>498</v>
      </c>
      <c r="E6" s="11" t="str">
        <f>"1,0000"</f>
        <v>1,0000</v>
      </c>
      <c r="F6" s="11" t="s">
        <v>23</v>
      </c>
      <c r="G6" s="11" t="s">
        <v>24</v>
      </c>
      <c r="H6" s="13" t="s">
        <v>196</v>
      </c>
      <c r="I6" s="31" t="s">
        <v>497</v>
      </c>
      <c r="J6" s="14" t="str">
        <f>"4730,0"</f>
        <v>4730,0</v>
      </c>
      <c r="K6" s="14" t="str">
        <f>"63,6608"</f>
        <v>63,6608</v>
      </c>
      <c r="L6" s="11" t="s">
        <v>33</v>
      </c>
    </row>
    <row r="7" ht="12.75">
      <c r="B7" s="6" t="s">
        <v>12</v>
      </c>
    </row>
    <row r="8" spans="2:12" ht="12.75">
      <c r="B8" s="6" t="s">
        <v>12</v>
      </c>
      <c r="C8" s="7"/>
      <c r="D8" s="30"/>
      <c r="E8" s="7"/>
      <c r="F8" s="7"/>
      <c r="H8" s="3"/>
      <c r="I8" s="3"/>
      <c r="J8" s="3"/>
      <c r="K8" s="3"/>
      <c r="L8" s="3"/>
    </row>
    <row r="9" spans="2:12" ht="12.75">
      <c r="B9" s="6" t="s">
        <v>12</v>
      </c>
      <c r="C9" s="7"/>
      <c r="D9" s="30"/>
      <c r="E9" s="7"/>
      <c r="F9" s="7"/>
      <c r="H9" s="3"/>
      <c r="I9" s="3"/>
      <c r="J9" s="3"/>
      <c r="K9" s="3"/>
      <c r="L9" s="3"/>
    </row>
    <row r="10" spans="2:12" ht="12.75">
      <c r="B10" s="6" t="s">
        <v>12</v>
      </c>
      <c r="C10" s="7"/>
      <c r="D10" s="30"/>
      <c r="E10" s="7"/>
      <c r="F10" s="7"/>
      <c r="H10" s="3"/>
      <c r="I10" s="3"/>
      <c r="J10" s="3"/>
      <c r="K10" s="3"/>
      <c r="L10" s="3"/>
    </row>
    <row r="11" spans="2:12" ht="12.75">
      <c r="B11" s="6" t="s">
        <v>12</v>
      </c>
      <c r="C11" s="7"/>
      <c r="D11" s="30"/>
      <c r="E11" s="7"/>
      <c r="F11" s="7"/>
      <c r="H11" s="3"/>
      <c r="I11" s="3"/>
      <c r="J11" s="3"/>
      <c r="K11" s="3"/>
      <c r="L11" s="3"/>
    </row>
    <row r="12" spans="2:12" ht="12.75">
      <c r="B12" s="6" t="s">
        <v>12</v>
      </c>
      <c r="C12" s="7"/>
      <c r="D12" s="30"/>
      <c r="E12" s="7"/>
      <c r="F12" s="7"/>
      <c r="H12" s="3"/>
      <c r="I12" s="3"/>
      <c r="J12" s="3"/>
      <c r="K12" s="3"/>
      <c r="L12" s="3"/>
    </row>
    <row r="13" spans="2:12" ht="12.75">
      <c r="B13" s="6" t="s">
        <v>12</v>
      </c>
      <c r="C13" s="7"/>
      <c r="D13" s="30"/>
      <c r="E13" s="7"/>
      <c r="F13" s="7"/>
      <c r="H13" s="3"/>
      <c r="I13" s="3"/>
      <c r="J13" s="3"/>
      <c r="K13" s="3"/>
      <c r="L13" s="3"/>
    </row>
    <row r="14" spans="2:12" ht="12.75">
      <c r="B14" s="6" t="s">
        <v>12</v>
      </c>
      <c r="C14" s="7"/>
      <c r="D14" s="30"/>
      <c r="E14" s="7"/>
      <c r="F14" s="7"/>
      <c r="H14" s="3"/>
      <c r="I14" s="3"/>
      <c r="J14" s="3"/>
      <c r="K14" s="3"/>
      <c r="L14" s="3"/>
    </row>
    <row r="15" spans="2:12" ht="12.75">
      <c r="B15" s="6" t="s">
        <v>12</v>
      </c>
      <c r="C15" s="7"/>
      <c r="D15" s="30"/>
      <c r="E15" s="7"/>
      <c r="F15" s="7"/>
      <c r="H15" s="3"/>
      <c r="I15" s="3"/>
      <c r="J15" s="3"/>
      <c r="K15" s="3"/>
      <c r="L15" s="3"/>
    </row>
    <row r="16" spans="2:12" ht="12.75">
      <c r="B16" s="6" t="s">
        <v>12</v>
      </c>
      <c r="C16" s="7"/>
      <c r="D16" s="30"/>
      <c r="E16" s="7"/>
      <c r="F16" s="7"/>
      <c r="H16" s="3"/>
      <c r="I16" s="3"/>
      <c r="J16" s="3"/>
      <c r="K16" s="3"/>
      <c r="L16" s="3"/>
    </row>
    <row r="17" spans="2:12" ht="12.75">
      <c r="B17" s="6" t="s">
        <v>12</v>
      </c>
      <c r="C17" s="7"/>
      <c r="D17" s="30"/>
      <c r="E17" s="7"/>
      <c r="F17" s="7"/>
      <c r="H17" s="3"/>
      <c r="I17" s="3"/>
      <c r="J17" s="3"/>
      <c r="K17" s="3"/>
      <c r="L17" s="3"/>
    </row>
    <row r="18" spans="2:12" ht="12.75">
      <c r="B18" s="6" t="s">
        <v>12</v>
      </c>
      <c r="C18" s="7"/>
      <c r="D18" s="30"/>
      <c r="E18" s="7"/>
      <c r="F18" s="7"/>
      <c r="H18" s="3"/>
      <c r="I18" s="3"/>
      <c r="J18" s="3"/>
      <c r="K18" s="3"/>
      <c r="L18" s="3"/>
    </row>
    <row r="19" spans="2:12" ht="12.75">
      <c r="B19" s="6" t="s">
        <v>12</v>
      </c>
      <c r="C19" s="7"/>
      <c r="D19" s="30"/>
      <c r="E19" s="7"/>
      <c r="F19" s="7"/>
      <c r="H19" s="3"/>
      <c r="I19" s="3"/>
      <c r="J19" s="3"/>
      <c r="K19" s="3"/>
      <c r="L19" s="3"/>
    </row>
    <row r="20" spans="2:12" ht="12.75">
      <c r="B20" s="6" t="s">
        <v>12</v>
      </c>
      <c r="C20" s="7"/>
      <c r="D20" s="30"/>
      <c r="E20" s="7"/>
      <c r="F20" s="7"/>
      <c r="H20" s="3"/>
      <c r="I20" s="3"/>
      <c r="J20" s="3"/>
      <c r="K20" s="3"/>
      <c r="L20" s="3"/>
    </row>
    <row r="21" spans="2:12" ht="12.75">
      <c r="B21" s="6" t="s">
        <v>12</v>
      </c>
      <c r="C21" s="7"/>
      <c r="D21" s="30"/>
      <c r="E21" s="7"/>
      <c r="F21" s="7"/>
      <c r="H21" s="3"/>
      <c r="I21" s="3"/>
      <c r="J21" s="3"/>
      <c r="K21" s="3"/>
      <c r="L21" s="3"/>
    </row>
    <row r="22" spans="3:12" ht="12.75">
      <c r="C22" s="7"/>
      <c r="D22" s="30"/>
      <c r="E22" s="7"/>
      <c r="F22" s="7"/>
      <c r="H22" s="3"/>
      <c r="I22" s="3"/>
      <c r="J22" s="3"/>
      <c r="K22" s="3"/>
      <c r="L22" s="3"/>
    </row>
  </sheetData>
  <sheetProtection/>
  <mergeCells count="13">
    <mergeCell ref="A5:K5"/>
    <mergeCell ref="B3:B4"/>
    <mergeCell ref="E3:E4"/>
    <mergeCell ref="J3:J4"/>
    <mergeCell ref="K3:K4"/>
    <mergeCell ref="A1:L2"/>
    <mergeCell ref="H3:I3"/>
    <mergeCell ref="A3:A4"/>
    <mergeCell ref="C3:C4"/>
    <mergeCell ref="D3:D4"/>
    <mergeCell ref="L3:L4"/>
    <mergeCell ref="G3:G4"/>
    <mergeCell ref="F3:F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7">
      <selection activeCell="A20" sqref="A20"/>
    </sheetView>
  </sheetViews>
  <sheetFormatPr defaultColWidth="9.00390625" defaultRowHeight="12.75"/>
  <cols>
    <col min="1" max="1" width="7.375" style="6" bestFit="1" customWidth="1"/>
    <col min="2" max="2" width="19.00390625" style="6" bestFit="1" customWidth="1"/>
    <col min="3" max="3" width="28.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9.125" style="6" bestFit="1" customWidth="1"/>
    <col min="8" max="10" width="5.625" style="7" bestFit="1" customWidth="1"/>
    <col min="11" max="11" width="4.875" style="7" bestFit="1" customWidth="1"/>
    <col min="12" max="12" width="11.25390625" style="7" bestFit="1" customWidth="1"/>
    <col min="13" max="13" width="8.625" style="7" bestFit="1" customWidth="1"/>
    <col min="14" max="14" width="8.875" style="6" bestFit="1" customWidth="1"/>
    <col min="15" max="16384" width="9.125" style="3" customWidth="1"/>
  </cols>
  <sheetData>
    <row r="1" spans="1:14" s="2" customFormat="1" ht="28.5" customHeight="1">
      <c r="A1" s="50" t="s">
        <v>401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15</v>
      </c>
      <c r="F3" s="44" t="s">
        <v>4</v>
      </c>
      <c r="G3" s="44" t="s">
        <v>8</v>
      </c>
      <c r="H3" s="44" t="s">
        <v>18</v>
      </c>
      <c r="I3" s="44"/>
      <c r="J3" s="44"/>
      <c r="K3" s="44"/>
      <c r="L3" s="44" t="s">
        <v>157</v>
      </c>
      <c r="M3" s="44" t="s">
        <v>3</v>
      </c>
      <c r="N3" s="46" t="s">
        <v>2</v>
      </c>
    </row>
    <row r="4" spans="1:14" s="1" customFormat="1" ht="21" customHeight="1" thickBot="1">
      <c r="A4" s="58"/>
      <c r="B4" s="43"/>
      <c r="C4" s="45"/>
      <c r="D4" s="45"/>
      <c r="E4" s="45"/>
      <c r="F4" s="45"/>
      <c r="G4" s="45"/>
      <c r="H4" s="4">
        <v>1</v>
      </c>
      <c r="I4" s="4">
        <v>2</v>
      </c>
      <c r="J4" s="4">
        <v>3</v>
      </c>
      <c r="K4" s="4" t="s">
        <v>5</v>
      </c>
      <c r="L4" s="45"/>
      <c r="M4" s="45"/>
      <c r="N4" s="47"/>
    </row>
    <row r="5" spans="1:13" ht="15">
      <c r="A5" s="48" t="s">
        <v>119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4" ht="12.75">
      <c r="A6" s="11" t="s">
        <v>40</v>
      </c>
      <c r="B6" s="11" t="s">
        <v>402</v>
      </c>
      <c r="C6" s="11" t="s">
        <v>403</v>
      </c>
      <c r="D6" s="11" t="s">
        <v>404</v>
      </c>
      <c r="E6" s="11" t="str">
        <f>"0,8748"</f>
        <v>0,8748</v>
      </c>
      <c r="F6" s="11" t="s">
        <v>23</v>
      </c>
      <c r="G6" s="11" t="s">
        <v>24</v>
      </c>
      <c r="H6" s="13" t="s">
        <v>99</v>
      </c>
      <c r="I6" s="12" t="s">
        <v>196</v>
      </c>
      <c r="J6" s="13" t="s">
        <v>196</v>
      </c>
      <c r="K6" s="14"/>
      <c r="L6" s="14" t="str">
        <f>"55,0"</f>
        <v>55,0</v>
      </c>
      <c r="M6" s="14" t="str">
        <f>"48,1140"</f>
        <v>48,1140</v>
      </c>
      <c r="N6" s="11" t="s">
        <v>33</v>
      </c>
    </row>
    <row r="7" ht="12.75">
      <c r="B7" s="6" t="s">
        <v>12</v>
      </c>
    </row>
    <row r="8" spans="1:13" ht="15">
      <c r="A8" s="40" t="s">
        <v>92</v>
      </c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4" ht="12.75">
      <c r="A9" s="14" t="s">
        <v>40</v>
      </c>
      <c r="B9" s="11" t="s">
        <v>405</v>
      </c>
      <c r="C9" s="11" t="s">
        <v>406</v>
      </c>
      <c r="D9" s="11" t="s">
        <v>257</v>
      </c>
      <c r="E9" s="11" t="str">
        <f>"0,6774"</f>
        <v>0,6774</v>
      </c>
      <c r="F9" s="11" t="s">
        <v>23</v>
      </c>
      <c r="G9" s="11" t="s">
        <v>329</v>
      </c>
      <c r="H9" s="13" t="s">
        <v>26</v>
      </c>
      <c r="I9" s="12" t="s">
        <v>27</v>
      </c>
      <c r="J9" s="12" t="s">
        <v>27</v>
      </c>
      <c r="K9" s="14"/>
      <c r="L9" s="14" t="str">
        <f>"170,0"</f>
        <v>170,0</v>
      </c>
      <c r="M9" s="14" t="str">
        <f>"124,3706"</f>
        <v>124,3706</v>
      </c>
      <c r="N9" s="11" t="s">
        <v>33</v>
      </c>
    </row>
    <row r="10" ht="12.75">
      <c r="B10" s="6" t="s">
        <v>12</v>
      </c>
    </row>
    <row r="11" spans="1:13" ht="15">
      <c r="A11" s="40" t="s">
        <v>19</v>
      </c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4" ht="12.75">
      <c r="A12" s="14" t="s">
        <v>40</v>
      </c>
      <c r="B12" s="11" t="s">
        <v>407</v>
      </c>
      <c r="C12" s="11" t="s">
        <v>408</v>
      </c>
      <c r="D12" s="11" t="s">
        <v>409</v>
      </c>
      <c r="E12" s="11" t="str">
        <f>"0,6257"</f>
        <v>0,6257</v>
      </c>
      <c r="F12" s="11" t="s">
        <v>23</v>
      </c>
      <c r="G12" s="11" t="s">
        <v>24</v>
      </c>
      <c r="H12" s="13" t="s">
        <v>26</v>
      </c>
      <c r="I12" s="13" t="s">
        <v>27</v>
      </c>
      <c r="J12" s="12" t="s">
        <v>57</v>
      </c>
      <c r="K12" s="14"/>
      <c r="L12" s="14" t="str">
        <f>"180,0"</f>
        <v>180,0</v>
      </c>
      <c r="M12" s="14" t="str">
        <f>"118,0320"</f>
        <v>118,0320</v>
      </c>
      <c r="N12" s="11" t="s">
        <v>33</v>
      </c>
    </row>
    <row r="13" ht="12.75">
      <c r="B13" s="6" t="s">
        <v>12</v>
      </c>
    </row>
    <row r="14" spans="1:13" ht="15">
      <c r="A14" s="40" t="s">
        <v>53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4" ht="12.75">
      <c r="A15" s="21" t="s">
        <v>40</v>
      </c>
      <c r="B15" s="18" t="s">
        <v>108</v>
      </c>
      <c r="C15" s="18" t="s">
        <v>109</v>
      </c>
      <c r="D15" s="18" t="s">
        <v>110</v>
      </c>
      <c r="E15" s="18" t="str">
        <f>"0,5922"</f>
        <v>0,5922</v>
      </c>
      <c r="F15" s="18" t="s">
        <v>23</v>
      </c>
      <c r="G15" s="18" t="s">
        <v>24</v>
      </c>
      <c r="H15" s="20" t="s">
        <v>113</v>
      </c>
      <c r="I15" s="19" t="s">
        <v>114</v>
      </c>
      <c r="J15" s="20" t="s">
        <v>114</v>
      </c>
      <c r="K15" s="21"/>
      <c r="L15" s="21" t="str">
        <f>"285,0"</f>
        <v>285,0</v>
      </c>
      <c r="M15" s="21" t="str">
        <f>"168,7770"</f>
        <v>168,7770</v>
      </c>
      <c r="N15" s="18" t="s">
        <v>33</v>
      </c>
    </row>
    <row r="16" spans="1:14" ht="12.75">
      <c r="A16" s="29" t="s">
        <v>346</v>
      </c>
      <c r="B16" s="26" t="s">
        <v>410</v>
      </c>
      <c r="C16" s="26" t="s">
        <v>411</v>
      </c>
      <c r="D16" s="26" t="s">
        <v>412</v>
      </c>
      <c r="E16" s="26" t="str">
        <f>"0,5973"</f>
        <v>0,5973</v>
      </c>
      <c r="F16" s="26" t="s">
        <v>23</v>
      </c>
      <c r="G16" s="26" t="s">
        <v>24</v>
      </c>
      <c r="H16" s="27" t="s">
        <v>107</v>
      </c>
      <c r="I16" s="27" t="s">
        <v>313</v>
      </c>
      <c r="J16" s="27" t="s">
        <v>62</v>
      </c>
      <c r="K16" s="29"/>
      <c r="L16" s="29" t="str">
        <f>"210,0"</f>
        <v>210,0</v>
      </c>
      <c r="M16" s="29" t="str">
        <f>"125,4330"</f>
        <v>125,4330</v>
      </c>
      <c r="N16" s="26" t="s">
        <v>33</v>
      </c>
    </row>
    <row r="17" spans="1:14" ht="12.75">
      <c r="A17" s="25" t="s">
        <v>347</v>
      </c>
      <c r="B17" s="22" t="s">
        <v>413</v>
      </c>
      <c r="C17" s="22" t="s">
        <v>414</v>
      </c>
      <c r="D17" s="22" t="s">
        <v>415</v>
      </c>
      <c r="E17" s="22" t="str">
        <f>"0,6031"</f>
        <v>0,6031</v>
      </c>
      <c r="F17" s="22" t="s">
        <v>23</v>
      </c>
      <c r="G17" s="22" t="s">
        <v>24</v>
      </c>
      <c r="H17" s="23" t="s">
        <v>26</v>
      </c>
      <c r="I17" s="23" t="s">
        <v>32</v>
      </c>
      <c r="J17" s="24" t="s">
        <v>62</v>
      </c>
      <c r="K17" s="25"/>
      <c r="L17" s="25" t="str">
        <f>"185,0"</f>
        <v>185,0</v>
      </c>
      <c r="M17" s="25" t="str">
        <f>"111,5735"</f>
        <v>111,5735</v>
      </c>
      <c r="N17" s="22" t="s">
        <v>33</v>
      </c>
    </row>
    <row r="18" ht="12.75">
      <c r="B18" s="6" t="s">
        <v>12</v>
      </c>
    </row>
    <row r="19" spans="1:13" ht="15">
      <c r="A19" s="40" t="s">
        <v>148</v>
      </c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4" ht="12.75">
      <c r="A20" s="14" t="s">
        <v>40</v>
      </c>
      <c r="B20" s="11" t="s">
        <v>416</v>
      </c>
      <c r="C20" s="11" t="s">
        <v>417</v>
      </c>
      <c r="D20" s="11" t="s">
        <v>418</v>
      </c>
      <c r="E20" s="11" t="str">
        <f>"0,5613"</f>
        <v>0,5613</v>
      </c>
      <c r="F20" s="11" t="s">
        <v>23</v>
      </c>
      <c r="G20" s="11" t="s">
        <v>81</v>
      </c>
      <c r="H20" s="13" t="s">
        <v>46</v>
      </c>
      <c r="I20" s="13" t="s">
        <v>50</v>
      </c>
      <c r="J20" s="13" t="s">
        <v>48</v>
      </c>
      <c r="K20" s="14"/>
      <c r="L20" s="14" t="str">
        <f>"240,0"</f>
        <v>240,0</v>
      </c>
      <c r="M20" s="14" t="str">
        <f>"134,7120"</f>
        <v>134,7120</v>
      </c>
      <c r="N20" s="11" t="s">
        <v>33</v>
      </c>
    </row>
    <row r="21" ht="12.75">
      <c r="B21" s="6" t="s">
        <v>12</v>
      </c>
    </row>
    <row r="22" spans="2:14" ht="12.75">
      <c r="B22" s="6" t="s">
        <v>12</v>
      </c>
      <c r="C22" s="7"/>
      <c r="D22" s="7"/>
      <c r="E22" s="7"/>
      <c r="F22" s="7"/>
      <c r="G22" s="7"/>
      <c r="H22" s="6"/>
      <c r="I22" s="3"/>
      <c r="J22" s="3"/>
      <c r="K22" s="3"/>
      <c r="L22" s="3"/>
      <c r="M22" s="3"/>
      <c r="N22" s="3"/>
    </row>
    <row r="23" spans="2:14" ht="12.75">
      <c r="B23" s="6" t="s">
        <v>12</v>
      </c>
      <c r="C23" s="7"/>
      <c r="D23" s="7"/>
      <c r="E23" s="7"/>
      <c r="F23" s="7"/>
      <c r="G23" s="7"/>
      <c r="H23" s="6"/>
      <c r="I23" s="3"/>
      <c r="J23" s="3"/>
      <c r="K23" s="3"/>
      <c r="L23" s="3"/>
      <c r="M23" s="3"/>
      <c r="N23" s="3"/>
    </row>
    <row r="24" spans="2:14" ht="12.75">
      <c r="B24" s="6" t="s">
        <v>12</v>
      </c>
      <c r="C24" s="7"/>
      <c r="D24" s="7"/>
      <c r="E24" s="7"/>
      <c r="F24" s="7"/>
      <c r="G24" s="7"/>
      <c r="H24" s="6"/>
      <c r="I24" s="3"/>
      <c r="J24" s="3"/>
      <c r="K24" s="3"/>
      <c r="L24" s="3"/>
      <c r="M24" s="3"/>
      <c r="N24" s="3"/>
    </row>
    <row r="25" spans="2:14" ht="12.75">
      <c r="B25" s="6" t="s">
        <v>12</v>
      </c>
      <c r="C25" s="7"/>
      <c r="D25" s="7"/>
      <c r="E25" s="7"/>
      <c r="F25" s="7"/>
      <c r="G25" s="7"/>
      <c r="H25" s="6"/>
      <c r="I25" s="3"/>
      <c r="J25" s="3"/>
      <c r="K25" s="3"/>
      <c r="L25" s="3"/>
      <c r="M25" s="3"/>
      <c r="N25" s="3"/>
    </row>
    <row r="26" spans="2:14" ht="12.75">
      <c r="B26" s="6" t="s">
        <v>12</v>
      </c>
      <c r="C26" s="7"/>
      <c r="D26" s="7"/>
      <c r="E26" s="7"/>
      <c r="F26" s="7"/>
      <c r="G26" s="7"/>
      <c r="H26" s="6"/>
      <c r="I26" s="3"/>
      <c r="J26" s="3"/>
      <c r="K26" s="3"/>
      <c r="L26" s="3"/>
      <c r="M26" s="3"/>
      <c r="N26" s="3"/>
    </row>
    <row r="27" spans="2:14" ht="12.75">
      <c r="B27" s="6" t="s">
        <v>12</v>
      </c>
      <c r="C27" s="7"/>
      <c r="D27" s="7"/>
      <c r="E27" s="7"/>
      <c r="F27" s="7"/>
      <c r="G27" s="7"/>
      <c r="H27" s="6"/>
      <c r="I27" s="3"/>
      <c r="J27" s="3"/>
      <c r="K27" s="3"/>
      <c r="L27" s="3"/>
      <c r="M27" s="3"/>
      <c r="N27" s="3"/>
    </row>
    <row r="28" spans="2:14" ht="12.75">
      <c r="B28" s="6" t="s">
        <v>12</v>
      </c>
      <c r="C28" s="7"/>
      <c r="D28" s="7"/>
      <c r="E28" s="7"/>
      <c r="F28" s="7"/>
      <c r="G28" s="7"/>
      <c r="H28" s="6"/>
      <c r="I28" s="3"/>
      <c r="J28" s="3"/>
      <c r="K28" s="3"/>
      <c r="L28" s="3"/>
      <c r="M28" s="3"/>
      <c r="N28" s="3"/>
    </row>
    <row r="29" spans="2:14" ht="12.75">
      <c r="B29" s="6" t="s">
        <v>12</v>
      </c>
      <c r="C29" s="7"/>
      <c r="D29" s="7"/>
      <c r="E29" s="7"/>
      <c r="F29" s="7"/>
      <c r="G29" s="7"/>
      <c r="H29" s="6"/>
      <c r="I29" s="3"/>
      <c r="J29" s="3"/>
      <c r="K29" s="3"/>
      <c r="L29" s="3"/>
      <c r="M29" s="3"/>
      <c r="N29" s="3"/>
    </row>
    <row r="30" spans="2:14" ht="12.75">
      <c r="B30" s="6" t="s">
        <v>12</v>
      </c>
      <c r="C30" s="7"/>
      <c r="D30" s="7"/>
      <c r="E30" s="7"/>
      <c r="F30" s="7"/>
      <c r="G30" s="7"/>
      <c r="H30" s="6"/>
      <c r="I30" s="3"/>
      <c r="J30" s="3"/>
      <c r="K30" s="3"/>
      <c r="L30" s="3"/>
      <c r="M30" s="3"/>
      <c r="N30" s="3"/>
    </row>
    <row r="31" spans="2:14" ht="12.75">
      <c r="B31" s="6" t="s">
        <v>12</v>
      </c>
      <c r="C31" s="7"/>
      <c r="D31" s="7"/>
      <c r="E31" s="7"/>
      <c r="F31" s="7"/>
      <c r="G31" s="7"/>
      <c r="H31" s="6"/>
      <c r="I31" s="3"/>
      <c r="J31" s="3"/>
      <c r="K31" s="3"/>
      <c r="L31" s="3"/>
      <c r="M31" s="3"/>
      <c r="N31" s="3"/>
    </row>
    <row r="32" spans="2:14" ht="12.75">
      <c r="B32" s="6" t="s">
        <v>12</v>
      </c>
      <c r="C32" s="7"/>
      <c r="D32" s="7"/>
      <c r="E32" s="7"/>
      <c r="F32" s="7"/>
      <c r="G32" s="7"/>
      <c r="H32" s="6"/>
      <c r="I32" s="3"/>
      <c r="J32" s="3"/>
      <c r="K32" s="3"/>
      <c r="L32" s="3"/>
      <c r="M32" s="3"/>
      <c r="N32" s="3"/>
    </row>
    <row r="33" spans="2:14" ht="12.75">
      <c r="B33" s="6" t="s">
        <v>12</v>
      </c>
      <c r="C33" s="7"/>
      <c r="D33" s="7"/>
      <c r="E33" s="7"/>
      <c r="F33" s="7"/>
      <c r="G33" s="7"/>
      <c r="H33" s="6"/>
      <c r="I33" s="3"/>
      <c r="J33" s="3"/>
      <c r="K33" s="3"/>
      <c r="L33" s="3"/>
      <c r="M33" s="3"/>
      <c r="N33" s="3"/>
    </row>
    <row r="34" spans="2:14" ht="12.75">
      <c r="B34" s="6" t="s">
        <v>12</v>
      </c>
      <c r="C34" s="7"/>
      <c r="D34" s="7"/>
      <c r="E34" s="7"/>
      <c r="F34" s="7"/>
      <c r="G34" s="7"/>
      <c r="H34" s="6"/>
      <c r="I34" s="3"/>
      <c r="J34" s="3"/>
      <c r="K34" s="3"/>
      <c r="L34" s="3"/>
      <c r="M34" s="3"/>
      <c r="N34" s="3"/>
    </row>
    <row r="35" spans="2:14" ht="12.75">
      <c r="B35" s="6" t="s">
        <v>12</v>
      </c>
      <c r="C35" s="7"/>
      <c r="D35" s="7"/>
      <c r="E35" s="7"/>
      <c r="F35" s="7"/>
      <c r="G35" s="7"/>
      <c r="H35" s="6"/>
      <c r="I35" s="3"/>
      <c r="J35" s="3"/>
      <c r="K35" s="3"/>
      <c r="L35" s="3"/>
      <c r="M35" s="3"/>
      <c r="N35" s="3"/>
    </row>
    <row r="36" spans="2:14" ht="12.75">
      <c r="B36" s="6" t="s">
        <v>12</v>
      </c>
      <c r="C36" s="7"/>
      <c r="D36" s="7"/>
      <c r="E36" s="7"/>
      <c r="F36" s="7"/>
      <c r="G36" s="7"/>
      <c r="H36" s="6"/>
      <c r="I36" s="3"/>
      <c r="J36" s="3"/>
      <c r="K36" s="3"/>
      <c r="L36" s="3"/>
      <c r="M36" s="3"/>
      <c r="N36" s="3"/>
    </row>
    <row r="37" spans="2:14" ht="12.75">
      <c r="B37" s="6" t="s">
        <v>12</v>
      </c>
      <c r="C37" s="7"/>
      <c r="D37" s="7"/>
      <c r="E37" s="7"/>
      <c r="F37" s="7"/>
      <c r="G37" s="7"/>
      <c r="H37" s="6"/>
      <c r="I37" s="3"/>
      <c r="J37" s="3"/>
      <c r="K37" s="3"/>
      <c r="L37" s="3"/>
      <c r="M37" s="3"/>
      <c r="N37" s="3"/>
    </row>
    <row r="38" spans="2:14" ht="12.75">
      <c r="B38" s="6" t="s">
        <v>12</v>
      </c>
      <c r="C38" s="7"/>
      <c r="D38" s="7"/>
      <c r="E38" s="7"/>
      <c r="F38" s="7"/>
      <c r="G38" s="7"/>
      <c r="H38" s="6"/>
      <c r="I38" s="3"/>
      <c r="J38" s="3"/>
      <c r="K38" s="3"/>
      <c r="L38" s="3"/>
      <c r="M38" s="3"/>
      <c r="N38" s="3"/>
    </row>
    <row r="39" spans="2:14" ht="12.75">
      <c r="B39" s="6" t="s">
        <v>12</v>
      </c>
      <c r="C39" s="7"/>
      <c r="D39" s="7"/>
      <c r="E39" s="7"/>
      <c r="F39" s="7"/>
      <c r="G39" s="7"/>
      <c r="H39" s="6"/>
      <c r="I39" s="3"/>
      <c r="J39" s="3"/>
      <c r="K39" s="3"/>
      <c r="L39" s="3"/>
      <c r="M39" s="3"/>
      <c r="N39" s="3"/>
    </row>
    <row r="40" spans="2:14" ht="12.75">
      <c r="B40" s="6" t="s">
        <v>12</v>
      </c>
      <c r="C40" s="7"/>
      <c r="D40" s="7"/>
      <c r="E40" s="7"/>
      <c r="F40" s="7"/>
      <c r="G40" s="7"/>
      <c r="H40" s="6"/>
      <c r="I40" s="3"/>
      <c r="J40" s="3"/>
      <c r="K40" s="3"/>
      <c r="L40" s="3"/>
      <c r="M40" s="3"/>
      <c r="N40" s="3"/>
    </row>
    <row r="41" spans="2:14" ht="12.75">
      <c r="B41" s="6" t="s">
        <v>12</v>
      </c>
      <c r="C41" s="7"/>
      <c r="D41" s="7"/>
      <c r="E41" s="7"/>
      <c r="F41" s="7"/>
      <c r="G41" s="7"/>
      <c r="H41" s="6"/>
      <c r="I41" s="3"/>
      <c r="J41" s="3"/>
      <c r="K41" s="3"/>
      <c r="L41" s="3"/>
      <c r="M41" s="3"/>
      <c r="N41" s="3"/>
    </row>
    <row r="42" spans="2:14" ht="12.75">
      <c r="B42" s="6" t="s">
        <v>12</v>
      </c>
      <c r="C42" s="7"/>
      <c r="D42" s="7"/>
      <c r="E42" s="7"/>
      <c r="F42" s="7"/>
      <c r="G42" s="7"/>
      <c r="H42" s="6"/>
      <c r="I42" s="3"/>
      <c r="J42" s="3"/>
      <c r="K42" s="3"/>
      <c r="L42" s="3"/>
      <c r="M42" s="3"/>
      <c r="N42" s="3"/>
    </row>
    <row r="43" spans="2:14" ht="12.75">
      <c r="B43" s="6" t="s">
        <v>12</v>
      </c>
      <c r="C43" s="7"/>
      <c r="D43" s="7"/>
      <c r="E43" s="7"/>
      <c r="F43" s="7"/>
      <c r="G43" s="7"/>
      <c r="H43" s="6"/>
      <c r="I43" s="3"/>
      <c r="J43" s="3"/>
      <c r="K43" s="3"/>
      <c r="L43" s="3"/>
      <c r="M43" s="3"/>
      <c r="N43" s="3"/>
    </row>
    <row r="44" spans="2:14" ht="12.75">
      <c r="B44" s="6" t="s">
        <v>12</v>
      </c>
      <c r="C44" s="7"/>
      <c r="D44" s="7"/>
      <c r="E44" s="7"/>
      <c r="F44" s="7"/>
      <c r="G44" s="7"/>
      <c r="H44" s="6"/>
      <c r="I44" s="3"/>
      <c r="J44" s="3"/>
      <c r="K44" s="3"/>
      <c r="L44" s="3"/>
      <c r="M44" s="3"/>
      <c r="N44" s="3"/>
    </row>
    <row r="45" spans="2:14" ht="12.75">
      <c r="B45" s="6" t="s">
        <v>12</v>
      </c>
      <c r="C45" s="7"/>
      <c r="D45" s="7"/>
      <c r="E45" s="7"/>
      <c r="F45" s="7"/>
      <c r="G45" s="7"/>
      <c r="H45" s="6"/>
      <c r="I45" s="3"/>
      <c r="J45" s="3"/>
      <c r="K45" s="3"/>
      <c r="L45" s="3"/>
      <c r="M45" s="3"/>
      <c r="N45" s="3"/>
    </row>
  </sheetData>
  <sheetProtection/>
  <mergeCells count="17">
    <mergeCell ref="N3:N4"/>
    <mergeCell ref="A5:M5"/>
    <mergeCell ref="A8:M8"/>
    <mergeCell ref="A11:M11"/>
    <mergeCell ref="A1:N2"/>
    <mergeCell ref="A3:A4"/>
    <mergeCell ref="C3:C4"/>
    <mergeCell ref="D3:D4"/>
    <mergeCell ref="E3:E4"/>
    <mergeCell ref="F3:F4"/>
    <mergeCell ref="G3:G4"/>
    <mergeCell ref="H3:K3"/>
    <mergeCell ref="A14:M14"/>
    <mergeCell ref="A19:M19"/>
    <mergeCell ref="B3:B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7.375" style="6" bestFit="1" customWidth="1"/>
    <col min="2" max="2" width="18.625" style="6" bestFit="1" customWidth="1"/>
    <col min="3" max="3" width="28.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9.125" style="6" bestFit="1" customWidth="1"/>
    <col min="8" max="10" width="5.625" style="7" bestFit="1" customWidth="1"/>
    <col min="11" max="11" width="4.875" style="7" bestFit="1" customWidth="1"/>
    <col min="12" max="12" width="11.25390625" style="7" bestFit="1" customWidth="1"/>
    <col min="13" max="13" width="8.625" style="7" bestFit="1" customWidth="1"/>
    <col min="14" max="14" width="8.875" style="6" bestFit="1" customWidth="1"/>
    <col min="15" max="16384" width="9.125" style="3" customWidth="1"/>
  </cols>
  <sheetData>
    <row r="1" spans="1:14" s="2" customFormat="1" ht="28.5" customHeight="1">
      <c r="A1" s="50" t="s">
        <v>419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15</v>
      </c>
      <c r="F3" s="44" t="s">
        <v>4</v>
      </c>
      <c r="G3" s="44" t="s">
        <v>8</v>
      </c>
      <c r="H3" s="44" t="s">
        <v>18</v>
      </c>
      <c r="I3" s="44"/>
      <c r="J3" s="44"/>
      <c r="K3" s="44"/>
      <c r="L3" s="44" t="s">
        <v>157</v>
      </c>
      <c r="M3" s="44" t="s">
        <v>3</v>
      </c>
      <c r="N3" s="46" t="s">
        <v>2</v>
      </c>
    </row>
    <row r="4" spans="1:14" s="1" customFormat="1" ht="21" customHeight="1" thickBot="1">
      <c r="A4" s="58"/>
      <c r="B4" s="43"/>
      <c r="C4" s="45"/>
      <c r="D4" s="45"/>
      <c r="E4" s="45"/>
      <c r="F4" s="45"/>
      <c r="G4" s="45"/>
      <c r="H4" s="4">
        <v>1</v>
      </c>
      <c r="I4" s="4">
        <v>2</v>
      </c>
      <c r="J4" s="4">
        <v>3</v>
      </c>
      <c r="K4" s="4" t="s">
        <v>5</v>
      </c>
      <c r="L4" s="45"/>
      <c r="M4" s="45"/>
      <c r="N4" s="47"/>
    </row>
    <row r="5" spans="1:13" ht="15">
      <c r="A5" s="48" t="s">
        <v>148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4" ht="12.75">
      <c r="A6" s="14" t="s">
        <v>40</v>
      </c>
      <c r="B6" s="11" t="s">
        <v>420</v>
      </c>
      <c r="C6" s="11" t="s">
        <v>421</v>
      </c>
      <c r="D6" s="11" t="s">
        <v>422</v>
      </c>
      <c r="E6" s="11" t="str">
        <f>"0,5660"</f>
        <v>0,5660</v>
      </c>
      <c r="F6" s="11" t="s">
        <v>23</v>
      </c>
      <c r="G6" s="11" t="s">
        <v>24</v>
      </c>
      <c r="H6" s="13" t="s">
        <v>26</v>
      </c>
      <c r="I6" s="13" t="s">
        <v>32</v>
      </c>
      <c r="J6" s="13" t="s">
        <v>313</v>
      </c>
      <c r="K6" s="14"/>
      <c r="L6" s="14" t="str">
        <f>"205,0"</f>
        <v>205,0</v>
      </c>
      <c r="M6" s="14" t="str">
        <f>"116,0300"</f>
        <v>116,0300</v>
      </c>
      <c r="N6" s="11" t="s">
        <v>33</v>
      </c>
    </row>
    <row r="7" ht="12.75">
      <c r="B7" s="6" t="s">
        <v>12</v>
      </c>
    </row>
    <row r="8" spans="1:13" ht="15">
      <c r="A8" s="40" t="s">
        <v>152</v>
      </c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4" ht="12.75">
      <c r="A9" s="18" t="s">
        <v>170</v>
      </c>
      <c r="B9" s="18" t="s">
        <v>423</v>
      </c>
      <c r="C9" s="18" t="s">
        <v>424</v>
      </c>
      <c r="D9" s="18" t="s">
        <v>425</v>
      </c>
      <c r="E9" s="18" t="str">
        <f>"0,5477"</f>
        <v>0,5477</v>
      </c>
      <c r="F9" s="18" t="s">
        <v>23</v>
      </c>
      <c r="G9" s="18" t="s">
        <v>24</v>
      </c>
      <c r="H9" s="19" t="s">
        <v>46</v>
      </c>
      <c r="I9" s="19" t="s">
        <v>46</v>
      </c>
      <c r="J9" s="19" t="s">
        <v>46</v>
      </c>
      <c r="K9" s="21"/>
      <c r="L9" s="21" t="str">
        <f>"0.00"</f>
        <v>0.00</v>
      </c>
      <c r="M9" s="21" t="str">
        <f>"0,0000"</f>
        <v>0,0000</v>
      </c>
      <c r="N9" s="18" t="s">
        <v>33</v>
      </c>
    </row>
    <row r="10" spans="1:14" ht="12.75">
      <c r="A10" s="22" t="s">
        <v>170</v>
      </c>
      <c r="B10" s="22" t="s">
        <v>423</v>
      </c>
      <c r="C10" s="22" t="s">
        <v>426</v>
      </c>
      <c r="D10" s="22" t="s">
        <v>425</v>
      </c>
      <c r="E10" s="22" t="str">
        <f>"0,5477"</f>
        <v>0,5477</v>
      </c>
      <c r="F10" s="22" t="s">
        <v>23</v>
      </c>
      <c r="G10" s="22" t="s">
        <v>24</v>
      </c>
      <c r="H10" s="24" t="s">
        <v>46</v>
      </c>
      <c r="I10" s="24" t="s">
        <v>46</v>
      </c>
      <c r="J10" s="24" t="s">
        <v>46</v>
      </c>
      <c r="K10" s="25"/>
      <c r="L10" s="25" t="str">
        <f>"0.00"</f>
        <v>0.00</v>
      </c>
      <c r="M10" s="25" t="str">
        <f>"0,0000"</f>
        <v>0,0000</v>
      </c>
      <c r="N10" s="22" t="s">
        <v>33</v>
      </c>
    </row>
    <row r="11" ht="12.75">
      <c r="B11" s="6" t="s">
        <v>12</v>
      </c>
    </row>
    <row r="12" spans="2:14" ht="12.75">
      <c r="B12" s="6" t="s">
        <v>12</v>
      </c>
      <c r="C12" s="7"/>
      <c r="D12" s="7"/>
      <c r="E12" s="7"/>
      <c r="F12" s="7"/>
      <c r="G12" s="7"/>
      <c r="I12" s="6"/>
      <c r="J12" s="3"/>
      <c r="K12" s="3"/>
      <c r="L12" s="3"/>
      <c r="M12" s="3"/>
      <c r="N12" s="3"/>
    </row>
    <row r="13" spans="2:14" ht="12.75">
      <c r="B13" s="6" t="s">
        <v>12</v>
      </c>
      <c r="C13" s="7"/>
      <c r="D13" s="7"/>
      <c r="E13" s="7"/>
      <c r="F13" s="7"/>
      <c r="G13" s="7"/>
      <c r="I13" s="6"/>
      <c r="J13" s="3"/>
      <c r="K13" s="3"/>
      <c r="L13" s="3"/>
      <c r="M13" s="3"/>
      <c r="N13" s="3"/>
    </row>
    <row r="14" spans="2:14" ht="12.75">
      <c r="B14" s="6" t="s">
        <v>12</v>
      </c>
      <c r="C14" s="7"/>
      <c r="D14" s="7"/>
      <c r="E14" s="7"/>
      <c r="F14" s="7"/>
      <c r="G14" s="7"/>
      <c r="I14" s="6"/>
      <c r="J14" s="3"/>
      <c r="K14" s="3"/>
      <c r="L14" s="3"/>
      <c r="M14" s="3"/>
      <c r="N14" s="3"/>
    </row>
    <row r="15" spans="2:14" ht="12.75">
      <c r="B15" s="6" t="s">
        <v>12</v>
      </c>
      <c r="C15" s="7"/>
      <c r="D15" s="7"/>
      <c r="E15" s="7"/>
      <c r="F15" s="7"/>
      <c r="G15" s="7"/>
      <c r="I15" s="6"/>
      <c r="J15" s="3"/>
      <c r="K15" s="3"/>
      <c r="L15" s="3"/>
      <c r="M15" s="3"/>
      <c r="N15" s="3"/>
    </row>
    <row r="16" spans="2:14" ht="12.75">
      <c r="B16" s="6" t="s">
        <v>12</v>
      </c>
      <c r="C16" s="7"/>
      <c r="D16" s="7"/>
      <c r="E16" s="7"/>
      <c r="F16" s="7"/>
      <c r="G16" s="7"/>
      <c r="I16" s="6"/>
      <c r="J16" s="3"/>
      <c r="K16" s="3"/>
      <c r="L16" s="3"/>
      <c r="M16" s="3"/>
      <c r="N16" s="3"/>
    </row>
    <row r="17" spans="2:14" ht="12.75">
      <c r="B17" s="6" t="s">
        <v>12</v>
      </c>
      <c r="C17" s="7"/>
      <c r="D17" s="7"/>
      <c r="E17" s="7"/>
      <c r="F17" s="7"/>
      <c r="G17" s="7"/>
      <c r="I17" s="6"/>
      <c r="J17" s="3"/>
      <c r="K17" s="3"/>
      <c r="L17" s="3"/>
      <c r="M17" s="3"/>
      <c r="N17" s="3"/>
    </row>
    <row r="18" spans="2:14" ht="12.75">
      <c r="B18" s="6" t="s">
        <v>12</v>
      </c>
      <c r="C18" s="7"/>
      <c r="D18" s="7"/>
      <c r="E18" s="7"/>
      <c r="F18" s="7"/>
      <c r="G18" s="7"/>
      <c r="I18" s="6"/>
      <c r="J18" s="3"/>
      <c r="K18" s="3"/>
      <c r="L18" s="3"/>
      <c r="M18" s="3"/>
      <c r="N18" s="3"/>
    </row>
    <row r="19" spans="2:14" ht="12.75">
      <c r="B19" s="6" t="s">
        <v>12</v>
      </c>
      <c r="C19" s="7"/>
      <c r="D19" s="7"/>
      <c r="E19" s="7"/>
      <c r="F19" s="7"/>
      <c r="G19" s="7"/>
      <c r="I19" s="6"/>
      <c r="J19" s="3"/>
      <c r="K19" s="3"/>
      <c r="L19" s="3"/>
      <c r="M19" s="3"/>
      <c r="N19" s="3"/>
    </row>
    <row r="20" spans="2:14" ht="12.75">
      <c r="B20" s="6" t="s">
        <v>12</v>
      </c>
      <c r="C20" s="7"/>
      <c r="D20" s="7"/>
      <c r="E20" s="7"/>
      <c r="F20" s="7"/>
      <c r="G20" s="7"/>
      <c r="I20" s="6"/>
      <c r="J20" s="3"/>
      <c r="K20" s="3"/>
      <c r="L20" s="3"/>
      <c r="M20" s="3"/>
      <c r="N20" s="3"/>
    </row>
    <row r="21" spans="2:14" ht="12.75">
      <c r="B21" s="6" t="s">
        <v>12</v>
      </c>
      <c r="C21" s="7"/>
      <c r="D21" s="7"/>
      <c r="E21" s="7"/>
      <c r="F21" s="7"/>
      <c r="G21" s="7"/>
      <c r="I21" s="6"/>
      <c r="J21" s="3"/>
      <c r="K21" s="3"/>
      <c r="L21" s="3"/>
      <c r="M21" s="3"/>
      <c r="N21" s="3"/>
    </row>
    <row r="22" spans="2:14" ht="12.75">
      <c r="B22" s="6" t="s">
        <v>12</v>
      </c>
      <c r="C22" s="7"/>
      <c r="D22" s="7"/>
      <c r="E22" s="7"/>
      <c r="F22" s="7"/>
      <c r="G22" s="7"/>
      <c r="I22" s="6"/>
      <c r="J22" s="3"/>
      <c r="K22" s="3"/>
      <c r="L22" s="3"/>
      <c r="M22" s="3"/>
      <c r="N22" s="3"/>
    </row>
    <row r="23" spans="2:14" ht="12.75">
      <c r="B23" s="6" t="s">
        <v>12</v>
      </c>
      <c r="C23" s="7"/>
      <c r="D23" s="7"/>
      <c r="E23" s="7"/>
      <c r="F23" s="7"/>
      <c r="G23" s="7"/>
      <c r="I23" s="6"/>
      <c r="J23" s="3"/>
      <c r="K23" s="3"/>
      <c r="L23" s="3"/>
      <c r="M23" s="3"/>
      <c r="N23" s="3"/>
    </row>
    <row r="24" spans="2:14" ht="12.75">
      <c r="B24" s="6" t="s">
        <v>12</v>
      </c>
      <c r="C24" s="7"/>
      <c r="D24" s="7"/>
      <c r="E24" s="7"/>
      <c r="F24" s="7"/>
      <c r="G24" s="7"/>
      <c r="I24" s="6"/>
      <c r="J24" s="3"/>
      <c r="K24" s="3"/>
      <c r="L24" s="3"/>
      <c r="M24" s="3"/>
      <c r="N24" s="3"/>
    </row>
    <row r="25" spans="2:14" ht="12.75">
      <c r="B25" s="6" t="s">
        <v>12</v>
      </c>
      <c r="C25" s="7"/>
      <c r="D25" s="7"/>
      <c r="E25" s="7"/>
      <c r="F25" s="7"/>
      <c r="G25" s="7"/>
      <c r="I25" s="6"/>
      <c r="J25" s="3"/>
      <c r="K25" s="3"/>
      <c r="L25" s="3"/>
      <c r="M25" s="3"/>
      <c r="N25" s="3"/>
    </row>
    <row r="26" spans="3:14" ht="12.75">
      <c r="C26" s="7"/>
      <c r="D26" s="7"/>
      <c r="E26" s="7"/>
      <c r="F26" s="7"/>
      <c r="G26" s="7"/>
      <c r="I26" s="6"/>
      <c r="J26" s="3"/>
      <c r="K26" s="3"/>
      <c r="L26" s="3"/>
      <c r="M26" s="3"/>
      <c r="N26" s="3"/>
    </row>
    <row r="27" spans="3:14" ht="12.75">
      <c r="C27" s="7"/>
      <c r="D27" s="7"/>
      <c r="E27" s="7"/>
      <c r="F27" s="7"/>
      <c r="G27" s="7"/>
      <c r="I27" s="6"/>
      <c r="J27" s="3"/>
      <c r="K27" s="3"/>
      <c r="L27" s="3"/>
      <c r="M27" s="3"/>
      <c r="N27" s="3"/>
    </row>
    <row r="28" spans="3:14" ht="12.75">
      <c r="C28" s="7"/>
      <c r="D28" s="7"/>
      <c r="E28" s="7"/>
      <c r="F28" s="7"/>
      <c r="G28" s="7"/>
      <c r="I28" s="6"/>
      <c r="J28" s="3"/>
      <c r="K28" s="3"/>
      <c r="L28" s="3"/>
      <c r="M28" s="3"/>
      <c r="N28" s="3"/>
    </row>
  </sheetData>
  <sheetProtection/>
  <mergeCells count="14">
    <mergeCell ref="A5:M5"/>
    <mergeCell ref="A8:M8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7.375" style="6" bestFit="1" customWidth="1"/>
    <col min="2" max="2" width="15.00390625" style="6" bestFit="1" customWidth="1"/>
    <col min="3" max="3" width="26.25390625" style="6" bestFit="1" customWidth="1"/>
    <col min="4" max="4" width="21.375" style="6" bestFit="1" customWidth="1"/>
    <col min="5" max="5" width="10.75390625" style="6" bestFit="1" customWidth="1"/>
    <col min="6" max="6" width="22.75390625" style="6" bestFit="1" customWidth="1"/>
    <col min="7" max="7" width="29.125" style="6" bestFit="1" customWidth="1"/>
    <col min="8" max="8" width="5.625" style="7" bestFit="1" customWidth="1"/>
    <col min="9" max="9" width="10.375" style="30" bestFit="1" customWidth="1"/>
    <col min="10" max="10" width="8.875" style="7" bestFit="1" customWidth="1"/>
    <col min="11" max="11" width="9.625" style="7" bestFit="1" customWidth="1"/>
    <col min="12" max="12" width="8.875" style="6" bestFit="1" customWidth="1"/>
    <col min="13" max="16384" width="9.125" style="3" customWidth="1"/>
  </cols>
  <sheetData>
    <row r="1" spans="1:12" s="2" customFormat="1" ht="28.5" customHeight="1">
      <c r="A1" s="50" t="s">
        <v>446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2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445</v>
      </c>
      <c r="F3" s="44" t="s">
        <v>4</v>
      </c>
      <c r="G3" s="44" t="s">
        <v>8</v>
      </c>
      <c r="H3" s="44" t="s">
        <v>444</v>
      </c>
      <c r="I3" s="44"/>
      <c r="J3" s="44" t="s">
        <v>443</v>
      </c>
      <c r="K3" s="44" t="s">
        <v>3</v>
      </c>
      <c r="L3" s="46" t="s">
        <v>2</v>
      </c>
    </row>
    <row r="4" spans="1:12" s="1" customFormat="1" ht="21" customHeight="1" thickBot="1">
      <c r="A4" s="58"/>
      <c r="B4" s="43"/>
      <c r="C4" s="45"/>
      <c r="D4" s="45"/>
      <c r="E4" s="45"/>
      <c r="F4" s="45"/>
      <c r="G4" s="45"/>
      <c r="H4" s="5" t="s">
        <v>442</v>
      </c>
      <c r="I4" s="32" t="s">
        <v>441</v>
      </c>
      <c r="J4" s="45"/>
      <c r="K4" s="45"/>
      <c r="L4" s="47"/>
    </row>
    <row r="5" spans="1:11" ht="15">
      <c r="A5" s="48" t="s">
        <v>53</v>
      </c>
      <c r="B5" s="48"/>
      <c r="C5" s="49"/>
      <c r="D5" s="49"/>
      <c r="E5" s="49"/>
      <c r="F5" s="49"/>
      <c r="G5" s="49"/>
      <c r="H5" s="49"/>
      <c r="I5" s="49"/>
      <c r="J5" s="49"/>
      <c r="K5" s="49"/>
    </row>
    <row r="6" spans="1:12" ht="12.75">
      <c r="A6" s="14" t="s">
        <v>40</v>
      </c>
      <c r="B6" s="11" t="s">
        <v>440</v>
      </c>
      <c r="C6" s="11" t="s">
        <v>439</v>
      </c>
      <c r="D6" s="11" t="s">
        <v>298</v>
      </c>
      <c r="E6" s="11" t="str">
        <f>"0,7209"</f>
        <v>0,7209</v>
      </c>
      <c r="F6" s="11" t="s">
        <v>23</v>
      </c>
      <c r="G6" s="11" t="s">
        <v>24</v>
      </c>
      <c r="H6" s="13" t="s">
        <v>60</v>
      </c>
      <c r="I6" s="31" t="s">
        <v>438</v>
      </c>
      <c r="J6" s="14" t="str">
        <f>"5805,0"</f>
        <v>5805,0</v>
      </c>
      <c r="K6" s="14" t="str">
        <f>"4184,8245"</f>
        <v>4184,8245</v>
      </c>
      <c r="L6" s="11" t="s">
        <v>33</v>
      </c>
    </row>
    <row r="7" ht="12.75">
      <c r="B7" s="6" t="s">
        <v>12</v>
      </c>
    </row>
    <row r="8" spans="2:12" ht="12.75">
      <c r="B8" s="6" t="s">
        <v>12</v>
      </c>
      <c r="C8" s="7"/>
      <c r="D8" s="30"/>
      <c r="E8" s="7"/>
      <c r="F8" s="7"/>
      <c r="H8" s="3"/>
      <c r="I8" s="3"/>
      <c r="J8" s="3"/>
      <c r="K8" s="3"/>
      <c r="L8" s="3"/>
    </row>
    <row r="9" spans="2:12" ht="12.75">
      <c r="B9" s="6" t="s">
        <v>12</v>
      </c>
      <c r="C9" s="7"/>
      <c r="D9" s="30"/>
      <c r="E9" s="7"/>
      <c r="F9" s="7"/>
      <c r="H9" s="3"/>
      <c r="I9" s="3"/>
      <c r="J9" s="3"/>
      <c r="K9" s="3"/>
      <c r="L9" s="3"/>
    </row>
    <row r="10" spans="2:12" ht="12.75">
      <c r="B10" s="6" t="s">
        <v>12</v>
      </c>
      <c r="C10" s="7"/>
      <c r="D10" s="30"/>
      <c r="E10" s="7"/>
      <c r="F10" s="7"/>
      <c r="H10" s="3"/>
      <c r="I10" s="3"/>
      <c r="J10" s="3"/>
      <c r="K10" s="3"/>
      <c r="L10" s="3"/>
    </row>
    <row r="11" spans="2:12" ht="12.75">
      <c r="B11" s="6" t="s">
        <v>12</v>
      </c>
      <c r="C11" s="7"/>
      <c r="D11" s="30"/>
      <c r="E11" s="7"/>
      <c r="F11" s="7"/>
      <c r="H11" s="3"/>
      <c r="I11" s="3"/>
      <c r="J11" s="3"/>
      <c r="K11" s="3"/>
      <c r="L11" s="3"/>
    </row>
    <row r="12" spans="2:12" ht="12.75">
      <c r="B12" s="6" t="s">
        <v>12</v>
      </c>
      <c r="C12" s="7"/>
      <c r="D12" s="30"/>
      <c r="E12" s="7"/>
      <c r="F12" s="7"/>
      <c r="H12" s="3"/>
      <c r="I12" s="3"/>
      <c r="J12" s="3"/>
      <c r="K12" s="3"/>
      <c r="L12" s="3"/>
    </row>
    <row r="13" spans="2:12" ht="12.75">
      <c r="B13" s="6" t="s">
        <v>12</v>
      </c>
      <c r="C13" s="7"/>
      <c r="D13" s="30"/>
      <c r="E13" s="7"/>
      <c r="F13" s="7"/>
      <c r="H13" s="3"/>
      <c r="I13" s="3"/>
      <c r="J13" s="3"/>
      <c r="K13" s="3"/>
      <c r="L13" s="3"/>
    </row>
    <row r="14" spans="2:12" ht="12.75">
      <c r="B14" s="6" t="s">
        <v>12</v>
      </c>
      <c r="C14" s="7"/>
      <c r="D14" s="30"/>
      <c r="E14" s="7"/>
      <c r="F14" s="7"/>
      <c r="H14" s="3"/>
      <c r="I14" s="3"/>
      <c r="J14" s="3"/>
      <c r="K14" s="3"/>
      <c r="L14" s="3"/>
    </row>
    <row r="15" spans="2:12" ht="12.75">
      <c r="B15" s="6" t="s">
        <v>12</v>
      </c>
      <c r="C15" s="7"/>
      <c r="D15" s="30"/>
      <c r="E15" s="7"/>
      <c r="F15" s="7"/>
      <c r="H15" s="3"/>
      <c r="I15" s="3"/>
      <c r="J15" s="3"/>
      <c r="K15" s="3"/>
      <c r="L15" s="3"/>
    </row>
    <row r="16" spans="2:12" ht="12.75">
      <c r="B16" s="6" t="s">
        <v>12</v>
      </c>
      <c r="C16" s="7"/>
      <c r="D16" s="30"/>
      <c r="E16" s="7"/>
      <c r="F16" s="7"/>
      <c r="H16" s="3"/>
      <c r="I16" s="3"/>
      <c r="J16" s="3"/>
      <c r="K16" s="3"/>
      <c r="L16" s="3"/>
    </row>
    <row r="17" spans="2:12" ht="12.75">
      <c r="B17" s="6" t="s">
        <v>12</v>
      </c>
      <c r="C17" s="7"/>
      <c r="D17" s="30"/>
      <c r="E17" s="7"/>
      <c r="F17" s="7"/>
      <c r="H17" s="3"/>
      <c r="I17" s="3"/>
      <c r="J17" s="3"/>
      <c r="K17" s="3"/>
      <c r="L17" s="3"/>
    </row>
    <row r="18" spans="2:12" ht="12.75">
      <c r="B18" s="6" t="s">
        <v>12</v>
      </c>
      <c r="C18" s="7"/>
      <c r="D18" s="30"/>
      <c r="E18" s="7"/>
      <c r="F18" s="7"/>
      <c r="H18" s="3"/>
      <c r="I18" s="3"/>
      <c r="J18" s="3"/>
      <c r="K18" s="3"/>
      <c r="L18" s="3"/>
    </row>
    <row r="19" spans="2:12" ht="12.75">
      <c r="B19" s="6" t="s">
        <v>12</v>
      </c>
      <c r="C19" s="7"/>
      <c r="D19" s="30"/>
      <c r="E19" s="7"/>
      <c r="F19" s="7"/>
      <c r="H19" s="3"/>
      <c r="I19" s="3"/>
      <c r="J19" s="3"/>
      <c r="K19" s="3"/>
      <c r="L19" s="3"/>
    </row>
    <row r="20" spans="2:12" ht="12.75">
      <c r="B20" s="6" t="s">
        <v>12</v>
      </c>
      <c r="C20" s="7"/>
      <c r="D20" s="30"/>
      <c r="E20" s="7"/>
      <c r="F20" s="7"/>
      <c r="H20" s="3"/>
      <c r="I20" s="3"/>
      <c r="J20" s="3"/>
      <c r="K20" s="3"/>
      <c r="L20" s="3"/>
    </row>
    <row r="21" spans="2:12" ht="12.75">
      <c r="B21" s="6" t="s">
        <v>12</v>
      </c>
      <c r="C21" s="7"/>
      <c r="D21" s="30"/>
      <c r="E21" s="7"/>
      <c r="F21" s="7"/>
      <c r="H21" s="3"/>
      <c r="I21" s="3"/>
      <c r="J21" s="3"/>
      <c r="K21" s="3"/>
      <c r="L21" s="3"/>
    </row>
    <row r="22" spans="3:12" ht="12.75">
      <c r="C22" s="7"/>
      <c r="D22" s="30"/>
      <c r="E22" s="7"/>
      <c r="F22" s="7"/>
      <c r="H22" s="3"/>
      <c r="I22" s="3"/>
      <c r="J22" s="3"/>
      <c r="K22" s="3"/>
      <c r="L22" s="3"/>
    </row>
  </sheetData>
  <sheetProtection/>
  <mergeCells count="13">
    <mergeCell ref="L3:L4"/>
    <mergeCell ref="A5:K5"/>
    <mergeCell ref="B3:B4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4">
      <selection activeCell="A9" sqref="A9"/>
    </sheetView>
  </sheetViews>
  <sheetFormatPr defaultColWidth="9.00390625" defaultRowHeight="12.75"/>
  <cols>
    <col min="1" max="1" width="7.375" style="6" bestFit="1" customWidth="1"/>
    <col min="2" max="2" width="18.875" style="6" bestFit="1" customWidth="1"/>
    <col min="3" max="3" width="26.25390625" style="6" bestFit="1" customWidth="1"/>
    <col min="4" max="4" width="21.375" style="6" bestFit="1" customWidth="1"/>
    <col min="5" max="5" width="10.75390625" style="6" bestFit="1" customWidth="1"/>
    <col min="6" max="6" width="22.75390625" style="6" bestFit="1" customWidth="1"/>
    <col min="7" max="7" width="29.125" style="6" bestFit="1" customWidth="1"/>
    <col min="8" max="8" width="5.625" style="7" bestFit="1" customWidth="1"/>
    <col min="9" max="9" width="10.375" style="30" bestFit="1" customWidth="1"/>
    <col min="10" max="10" width="8.875" style="7" bestFit="1" customWidth="1"/>
    <col min="11" max="11" width="9.625" style="7" bestFit="1" customWidth="1"/>
    <col min="12" max="12" width="8.875" style="6" bestFit="1" customWidth="1"/>
    <col min="13" max="16384" width="9.125" style="3" customWidth="1"/>
  </cols>
  <sheetData>
    <row r="1" spans="1:12" s="2" customFormat="1" ht="28.5" customHeight="1">
      <c r="A1" s="50" t="s">
        <v>456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2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445</v>
      </c>
      <c r="F3" s="44" t="s">
        <v>4</v>
      </c>
      <c r="G3" s="44" t="s">
        <v>8</v>
      </c>
      <c r="H3" s="44" t="s">
        <v>444</v>
      </c>
      <c r="I3" s="44"/>
      <c r="J3" s="44" t="s">
        <v>443</v>
      </c>
      <c r="K3" s="44" t="s">
        <v>3</v>
      </c>
      <c r="L3" s="46" t="s">
        <v>2</v>
      </c>
    </row>
    <row r="4" spans="1:12" s="1" customFormat="1" ht="21" customHeight="1" thickBot="1">
      <c r="A4" s="58"/>
      <c r="B4" s="43"/>
      <c r="C4" s="45"/>
      <c r="D4" s="45"/>
      <c r="E4" s="45"/>
      <c r="F4" s="45"/>
      <c r="G4" s="45"/>
      <c r="H4" s="5" t="s">
        <v>442</v>
      </c>
      <c r="I4" s="32" t="s">
        <v>441</v>
      </c>
      <c r="J4" s="45"/>
      <c r="K4" s="45"/>
      <c r="L4" s="47"/>
    </row>
    <row r="5" spans="1:11" ht="15">
      <c r="A5" s="48" t="s">
        <v>92</v>
      </c>
      <c r="B5" s="48"/>
      <c r="C5" s="49"/>
      <c r="D5" s="49"/>
      <c r="E5" s="49"/>
      <c r="F5" s="49"/>
      <c r="G5" s="49"/>
      <c r="H5" s="49"/>
      <c r="I5" s="49"/>
      <c r="J5" s="49"/>
      <c r="K5" s="49"/>
    </row>
    <row r="6" spans="1:12" ht="12.75">
      <c r="A6" s="14" t="s">
        <v>40</v>
      </c>
      <c r="B6" s="11" t="s">
        <v>455</v>
      </c>
      <c r="C6" s="11" t="s">
        <v>454</v>
      </c>
      <c r="D6" s="11" t="s">
        <v>453</v>
      </c>
      <c r="E6" s="11" t="str">
        <f>"0,8314"</f>
        <v>0,8314</v>
      </c>
      <c r="F6" s="11" t="s">
        <v>23</v>
      </c>
      <c r="G6" s="11" t="s">
        <v>452</v>
      </c>
      <c r="H6" s="13" t="s">
        <v>276</v>
      </c>
      <c r="I6" s="31" t="s">
        <v>451</v>
      </c>
      <c r="J6" s="14" t="str">
        <f>"6557,5"</f>
        <v>6557,5</v>
      </c>
      <c r="K6" s="14" t="str">
        <f>"5451,9054"</f>
        <v>5451,9054</v>
      </c>
      <c r="L6" s="11" t="s">
        <v>33</v>
      </c>
    </row>
    <row r="7" ht="12.75">
      <c r="B7" s="6" t="s">
        <v>12</v>
      </c>
    </row>
    <row r="8" spans="1:11" ht="15">
      <c r="A8" s="40" t="s">
        <v>148</v>
      </c>
      <c r="B8" s="40"/>
      <c r="C8" s="41"/>
      <c r="D8" s="41"/>
      <c r="E8" s="41"/>
      <c r="F8" s="41"/>
      <c r="G8" s="41"/>
      <c r="H8" s="41"/>
      <c r="I8" s="41"/>
      <c r="J8" s="41"/>
      <c r="K8" s="41"/>
    </row>
    <row r="9" spans="1:12" ht="12.75">
      <c r="A9" s="14" t="s">
        <v>40</v>
      </c>
      <c r="B9" s="11" t="s">
        <v>450</v>
      </c>
      <c r="C9" s="11" t="s">
        <v>449</v>
      </c>
      <c r="D9" s="11" t="s">
        <v>448</v>
      </c>
      <c r="E9" s="11" t="str">
        <f>"0,7116"</f>
        <v>0,7116</v>
      </c>
      <c r="F9" s="11" t="s">
        <v>23</v>
      </c>
      <c r="G9" s="11" t="s">
        <v>24</v>
      </c>
      <c r="H9" s="13" t="s">
        <v>83</v>
      </c>
      <c r="I9" s="31" t="s">
        <v>447</v>
      </c>
      <c r="J9" s="14" t="str">
        <f>"4900,0"</f>
        <v>4900,0</v>
      </c>
      <c r="K9" s="14" t="str">
        <f>"3486,8400"</f>
        <v>3486,8400</v>
      </c>
      <c r="L9" s="11" t="s">
        <v>33</v>
      </c>
    </row>
    <row r="10" ht="12.75">
      <c r="B10" s="6" t="s">
        <v>12</v>
      </c>
    </row>
    <row r="11" spans="2:12" ht="12.75">
      <c r="B11" s="6" t="s">
        <v>12</v>
      </c>
      <c r="C11" s="7"/>
      <c r="D11" s="30"/>
      <c r="E11" s="7"/>
      <c r="F11" s="7"/>
      <c r="H11" s="3"/>
      <c r="I11" s="3"/>
      <c r="J11" s="3"/>
      <c r="K11" s="3"/>
      <c r="L11" s="3"/>
    </row>
    <row r="12" spans="2:12" ht="12.75">
      <c r="B12" s="6" t="s">
        <v>12</v>
      </c>
      <c r="C12" s="7"/>
      <c r="D12" s="30"/>
      <c r="E12" s="7"/>
      <c r="F12" s="7"/>
      <c r="H12" s="3"/>
      <c r="I12" s="3"/>
      <c r="J12" s="3"/>
      <c r="K12" s="3"/>
      <c r="L12" s="3"/>
    </row>
    <row r="13" spans="2:12" ht="12.75">
      <c r="B13" s="6" t="s">
        <v>12</v>
      </c>
      <c r="C13" s="7"/>
      <c r="D13" s="30"/>
      <c r="E13" s="7"/>
      <c r="F13" s="7"/>
      <c r="H13" s="3"/>
      <c r="I13" s="3"/>
      <c r="J13" s="3"/>
      <c r="K13" s="3"/>
      <c r="L13" s="3"/>
    </row>
    <row r="14" spans="2:12" ht="12.75">
      <c r="B14" s="6" t="s">
        <v>12</v>
      </c>
      <c r="C14" s="7"/>
      <c r="D14" s="30"/>
      <c r="E14" s="7"/>
      <c r="F14" s="7"/>
      <c r="H14" s="3"/>
      <c r="I14" s="3"/>
      <c r="J14" s="3"/>
      <c r="K14" s="3"/>
      <c r="L14" s="3"/>
    </row>
    <row r="15" spans="2:12" ht="12.75">
      <c r="B15" s="6" t="s">
        <v>12</v>
      </c>
      <c r="C15" s="7"/>
      <c r="D15" s="30"/>
      <c r="E15" s="7"/>
      <c r="F15" s="7"/>
      <c r="H15" s="3"/>
      <c r="I15" s="3"/>
      <c r="J15" s="3"/>
      <c r="K15" s="3"/>
      <c r="L15" s="3"/>
    </row>
    <row r="16" spans="2:12" ht="12.75">
      <c r="B16" s="6" t="s">
        <v>12</v>
      </c>
      <c r="C16" s="7"/>
      <c r="D16" s="30"/>
      <c r="E16" s="7"/>
      <c r="F16" s="7"/>
      <c r="H16" s="3"/>
      <c r="I16" s="3"/>
      <c r="J16" s="3"/>
      <c r="K16" s="3"/>
      <c r="L16" s="3"/>
    </row>
    <row r="17" spans="2:12" ht="12.75">
      <c r="B17" s="6" t="s">
        <v>12</v>
      </c>
      <c r="C17" s="7"/>
      <c r="D17" s="30"/>
      <c r="E17" s="7"/>
      <c r="F17" s="7"/>
      <c r="H17" s="3"/>
      <c r="I17" s="3"/>
      <c r="J17" s="3"/>
      <c r="K17" s="3"/>
      <c r="L17" s="3"/>
    </row>
    <row r="18" spans="2:12" ht="12.75">
      <c r="B18" s="6" t="s">
        <v>12</v>
      </c>
      <c r="C18" s="7"/>
      <c r="D18" s="30"/>
      <c r="E18" s="7"/>
      <c r="F18" s="7"/>
      <c r="H18" s="3"/>
      <c r="I18" s="3"/>
      <c r="J18" s="3"/>
      <c r="K18" s="3"/>
      <c r="L18" s="3"/>
    </row>
    <row r="19" spans="2:12" ht="12.75">
      <c r="B19" s="6" t="s">
        <v>12</v>
      </c>
      <c r="C19" s="7"/>
      <c r="D19" s="30"/>
      <c r="E19" s="7"/>
      <c r="F19" s="7"/>
      <c r="H19" s="3"/>
      <c r="I19" s="3"/>
      <c r="J19" s="3"/>
      <c r="K19" s="3"/>
      <c r="L19" s="3"/>
    </row>
    <row r="20" spans="2:12" ht="12.75">
      <c r="B20" s="6" t="s">
        <v>12</v>
      </c>
      <c r="C20" s="7"/>
      <c r="D20" s="30"/>
      <c r="E20" s="7"/>
      <c r="F20" s="7"/>
      <c r="H20" s="3"/>
      <c r="I20" s="3"/>
      <c r="J20" s="3"/>
      <c r="K20" s="3"/>
      <c r="L20" s="3"/>
    </row>
    <row r="21" spans="2:12" ht="12.75">
      <c r="B21" s="6" t="s">
        <v>12</v>
      </c>
      <c r="C21" s="7"/>
      <c r="D21" s="30"/>
      <c r="E21" s="7"/>
      <c r="F21" s="7"/>
      <c r="H21" s="3"/>
      <c r="I21" s="3"/>
      <c r="J21" s="3"/>
      <c r="K21" s="3"/>
      <c r="L21" s="3"/>
    </row>
    <row r="22" spans="2:12" ht="12.75">
      <c r="B22" s="6" t="s">
        <v>12</v>
      </c>
      <c r="C22" s="7"/>
      <c r="D22" s="30"/>
      <c r="E22" s="7"/>
      <c r="F22" s="7"/>
      <c r="H22" s="3"/>
      <c r="I22" s="3"/>
      <c r="J22" s="3"/>
      <c r="K22" s="3"/>
      <c r="L22" s="3"/>
    </row>
    <row r="23" spans="2:12" ht="12.75">
      <c r="B23" s="6" t="s">
        <v>12</v>
      </c>
      <c r="C23" s="7"/>
      <c r="D23" s="30"/>
      <c r="E23" s="7"/>
      <c r="F23" s="7"/>
      <c r="H23" s="3"/>
      <c r="I23" s="3"/>
      <c r="J23" s="3"/>
      <c r="K23" s="3"/>
      <c r="L23" s="3"/>
    </row>
    <row r="24" spans="2:12" ht="12.75">
      <c r="B24" s="6" t="s">
        <v>12</v>
      </c>
      <c r="C24" s="7"/>
      <c r="D24" s="30"/>
      <c r="E24" s="7"/>
      <c r="F24" s="7"/>
      <c r="H24" s="3"/>
      <c r="I24" s="3"/>
      <c r="J24" s="3"/>
      <c r="K24" s="3"/>
      <c r="L24" s="3"/>
    </row>
    <row r="25" spans="2:12" ht="12.75">
      <c r="B25" s="6" t="s">
        <v>12</v>
      </c>
      <c r="C25" s="7"/>
      <c r="D25" s="30"/>
      <c r="E25" s="7"/>
      <c r="F25" s="7"/>
      <c r="H25" s="3"/>
      <c r="I25" s="3"/>
      <c r="J25" s="3"/>
      <c r="K25" s="3"/>
      <c r="L25" s="3"/>
    </row>
    <row r="26" spans="3:12" ht="12.75">
      <c r="C26" s="7"/>
      <c r="D26" s="30"/>
      <c r="E26" s="7"/>
      <c r="F26" s="7"/>
      <c r="H26" s="3"/>
      <c r="I26" s="3"/>
      <c r="J26" s="3"/>
      <c r="K26" s="3"/>
      <c r="L26" s="3"/>
    </row>
    <row r="27" spans="3:12" ht="12.75">
      <c r="C27" s="7"/>
      <c r="D27" s="30"/>
      <c r="E27" s="7"/>
      <c r="F27" s="7"/>
      <c r="H27" s="3"/>
      <c r="I27" s="3"/>
      <c r="J27" s="3"/>
      <c r="K27" s="3"/>
      <c r="L27" s="3"/>
    </row>
    <row r="28" spans="3:12" ht="12.75">
      <c r="C28" s="7"/>
      <c r="D28" s="30"/>
      <c r="E28" s="7"/>
      <c r="F28" s="7"/>
      <c r="H28" s="3"/>
      <c r="I28" s="3"/>
      <c r="J28" s="3"/>
      <c r="K28" s="3"/>
      <c r="L28" s="3"/>
    </row>
    <row r="29" spans="3:12" ht="12.75">
      <c r="C29" s="7"/>
      <c r="D29" s="30"/>
      <c r="E29" s="7"/>
      <c r="F29" s="7"/>
      <c r="H29" s="3"/>
      <c r="I29" s="3"/>
      <c r="J29" s="3"/>
      <c r="K29" s="3"/>
      <c r="L29" s="3"/>
    </row>
    <row r="30" spans="3:12" ht="12.75">
      <c r="C30" s="7"/>
      <c r="D30" s="30"/>
      <c r="E30" s="7"/>
      <c r="F30" s="7"/>
      <c r="H30" s="3"/>
      <c r="I30" s="3"/>
      <c r="J30" s="3"/>
      <c r="K30" s="3"/>
      <c r="L30" s="3"/>
    </row>
  </sheetData>
  <sheetProtection/>
  <mergeCells count="14">
    <mergeCell ref="A5:K5"/>
    <mergeCell ref="A8:K8"/>
    <mergeCell ref="B3:B4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7.375" style="6" bestFit="1" customWidth="1"/>
    <col min="2" max="2" width="13.25390625" style="6" bestFit="1" customWidth="1"/>
    <col min="3" max="3" width="26.25390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9.125" style="6" bestFit="1" customWidth="1"/>
    <col min="8" max="10" width="5.625" style="7" bestFit="1" customWidth="1"/>
    <col min="11" max="11" width="4.875" style="7" bestFit="1" customWidth="1"/>
    <col min="12" max="14" width="5.625" style="7" bestFit="1" customWidth="1"/>
    <col min="15" max="15" width="4.875" style="7" bestFit="1" customWidth="1"/>
    <col min="16" max="18" width="5.625" style="7" bestFit="1" customWidth="1"/>
    <col min="19" max="19" width="4.875" style="7" bestFit="1" customWidth="1"/>
    <col min="20" max="20" width="7.875" style="7" bestFit="1" customWidth="1"/>
    <col min="21" max="21" width="8.625" style="7" bestFit="1" customWidth="1"/>
    <col min="22" max="22" width="17.25390625" style="6" bestFit="1" customWidth="1"/>
    <col min="23" max="16384" width="9.125" style="3" customWidth="1"/>
  </cols>
  <sheetData>
    <row r="1" spans="1:22" s="2" customFormat="1" ht="28.5" customHeight="1">
      <c r="A1" s="50" t="s">
        <v>52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</row>
    <row r="2" spans="1:22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6"/>
    </row>
    <row r="3" spans="1:22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15</v>
      </c>
      <c r="F3" s="44" t="s">
        <v>4</v>
      </c>
      <c r="G3" s="44" t="s">
        <v>8</v>
      </c>
      <c r="H3" s="44" t="s">
        <v>16</v>
      </c>
      <c r="I3" s="44"/>
      <c r="J3" s="44"/>
      <c r="K3" s="44"/>
      <c r="L3" s="44" t="s">
        <v>17</v>
      </c>
      <c r="M3" s="44"/>
      <c r="N3" s="44"/>
      <c r="O3" s="44"/>
      <c r="P3" s="44" t="s">
        <v>18</v>
      </c>
      <c r="Q3" s="44"/>
      <c r="R3" s="44"/>
      <c r="S3" s="44"/>
      <c r="T3" s="44" t="s">
        <v>1</v>
      </c>
      <c r="U3" s="44" t="s">
        <v>3</v>
      </c>
      <c r="V3" s="46" t="s">
        <v>2</v>
      </c>
    </row>
    <row r="4" spans="1:22" s="1" customFormat="1" ht="21" customHeight="1" thickBot="1">
      <c r="A4" s="58"/>
      <c r="B4" s="43"/>
      <c r="C4" s="45"/>
      <c r="D4" s="45"/>
      <c r="E4" s="45"/>
      <c r="F4" s="45"/>
      <c r="G4" s="45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45"/>
      <c r="U4" s="45"/>
      <c r="V4" s="47"/>
    </row>
    <row r="5" spans="1:21" ht="15">
      <c r="A5" s="48" t="s">
        <v>53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2" ht="12.75">
      <c r="A6" s="14" t="s">
        <v>40</v>
      </c>
      <c r="B6" s="11" t="s">
        <v>54</v>
      </c>
      <c r="C6" s="11" t="s">
        <v>55</v>
      </c>
      <c r="D6" s="11" t="s">
        <v>56</v>
      </c>
      <c r="E6" s="11" t="str">
        <f>"0,5905"</f>
        <v>0,5905</v>
      </c>
      <c r="F6" s="11" t="s">
        <v>23</v>
      </c>
      <c r="G6" s="11" t="s">
        <v>24</v>
      </c>
      <c r="H6" s="13" t="s">
        <v>57</v>
      </c>
      <c r="I6" s="13" t="s">
        <v>58</v>
      </c>
      <c r="J6" s="13" t="s">
        <v>59</v>
      </c>
      <c r="K6" s="14"/>
      <c r="L6" s="13" t="s">
        <v>60</v>
      </c>
      <c r="M6" s="13" t="s">
        <v>61</v>
      </c>
      <c r="N6" s="12" t="s">
        <v>49</v>
      </c>
      <c r="O6" s="14"/>
      <c r="P6" s="12" t="s">
        <v>57</v>
      </c>
      <c r="Q6" s="13" t="s">
        <v>57</v>
      </c>
      <c r="R6" s="13" t="s">
        <v>62</v>
      </c>
      <c r="S6" s="14"/>
      <c r="T6" s="14" t="str">
        <f>"577,5"</f>
        <v>577,5</v>
      </c>
      <c r="U6" s="14" t="str">
        <f>"341,0137"</f>
        <v>341,0137</v>
      </c>
      <c r="V6" s="11" t="s">
        <v>63</v>
      </c>
    </row>
    <row r="7" ht="12.75">
      <c r="B7" s="6" t="s">
        <v>12</v>
      </c>
    </row>
    <row r="8" spans="2:22" ht="12.75">
      <c r="B8" s="6" t="s">
        <v>12</v>
      </c>
      <c r="C8" s="7"/>
      <c r="D8" s="7"/>
      <c r="E8" s="7"/>
      <c r="F8" s="7"/>
      <c r="G8" s="7"/>
      <c r="M8" s="6"/>
      <c r="N8" s="3"/>
      <c r="O8" s="3"/>
      <c r="P8" s="3"/>
      <c r="Q8" s="3"/>
      <c r="R8" s="3"/>
      <c r="S8" s="3"/>
      <c r="T8" s="3"/>
      <c r="U8" s="3"/>
      <c r="V8" s="3"/>
    </row>
    <row r="9" spans="2:22" ht="12.75">
      <c r="B9" s="6" t="s">
        <v>12</v>
      </c>
      <c r="C9" s="7"/>
      <c r="D9" s="7"/>
      <c r="E9" s="7"/>
      <c r="F9" s="7"/>
      <c r="G9" s="7"/>
      <c r="M9" s="6"/>
      <c r="N9" s="3"/>
      <c r="O9" s="3"/>
      <c r="P9" s="3"/>
      <c r="Q9" s="3"/>
      <c r="R9" s="3"/>
      <c r="S9" s="3"/>
      <c r="T9" s="3"/>
      <c r="U9" s="3"/>
      <c r="V9" s="3"/>
    </row>
    <row r="10" spans="2:22" ht="12.75">
      <c r="B10" s="6" t="s">
        <v>12</v>
      </c>
      <c r="C10" s="7"/>
      <c r="D10" s="7"/>
      <c r="E10" s="7"/>
      <c r="F10" s="7"/>
      <c r="G10" s="7"/>
      <c r="M10" s="6"/>
      <c r="N10" s="3"/>
      <c r="O10" s="3"/>
      <c r="P10" s="3"/>
      <c r="Q10" s="3"/>
      <c r="R10" s="3"/>
      <c r="S10" s="3"/>
      <c r="T10" s="3"/>
      <c r="U10" s="3"/>
      <c r="V10" s="3"/>
    </row>
    <row r="11" spans="2:22" ht="12.75">
      <c r="B11" s="6" t="s">
        <v>12</v>
      </c>
      <c r="C11" s="7"/>
      <c r="D11" s="7"/>
      <c r="E11" s="7"/>
      <c r="F11" s="7"/>
      <c r="G11" s="7"/>
      <c r="M11" s="6"/>
      <c r="N11" s="3"/>
      <c r="O11" s="3"/>
      <c r="P11" s="3"/>
      <c r="Q11" s="3"/>
      <c r="R11" s="3"/>
      <c r="S11" s="3"/>
      <c r="T11" s="3"/>
      <c r="U11" s="3"/>
      <c r="V11" s="3"/>
    </row>
    <row r="12" spans="2:22" ht="12.75">
      <c r="B12" s="6" t="s">
        <v>12</v>
      </c>
      <c r="C12" s="7"/>
      <c r="D12" s="7"/>
      <c r="E12" s="7"/>
      <c r="F12" s="7"/>
      <c r="G12" s="7"/>
      <c r="M12" s="6"/>
      <c r="N12" s="3"/>
      <c r="O12" s="3"/>
      <c r="P12" s="3"/>
      <c r="Q12" s="3"/>
      <c r="R12" s="3"/>
      <c r="S12" s="3"/>
      <c r="T12" s="3"/>
      <c r="U12" s="3"/>
      <c r="V12" s="3"/>
    </row>
    <row r="13" spans="2:22" ht="12.75">
      <c r="B13" s="6" t="s">
        <v>12</v>
      </c>
      <c r="C13" s="7"/>
      <c r="D13" s="7"/>
      <c r="E13" s="7"/>
      <c r="F13" s="7"/>
      <c r="G13" s="7"/>
      <c r="M13" s="6"/>
      <c r="N13" s="3"/>
      <c r="O13" s="3"/>
      <c r="P13" s="3"/>
      <c r="Q13" s="3"/>
      <c r="R13" s="3"/>
      <c r="S13" s="3"/>
      <c r="T13" s="3"/>
      <c r="U13" s="3"/>
      <c r="V13" s="3"/>
    </row>
    <row r="14" spans="2:22" ht="12.75">
      <c r="B14" s="6" t="s">
        <v>12</v>
      </c>
      <c r="C14" s="7"/>
      <c r="D14" s="7"/>
      <c r="E14" s="7"/>
      <c r="F14" s="7"/>
      <c r="G14" s="7"/>
      <c r="M14" s="6"/>
      <c r="N14" s="3"/>
      <c r="O14" s="3"/>
      <c r="P14" s="3"/>
      <c r="Q14" s="3"/>
      <c r="R14" s="3"/>
      <c r="S14" s="3"/>
      <c r="T14" s="3"/>
      <c r="U14" s="3"/>
      <c r="V14" s="3"/>
    </row>
    <row r="15" spans="2:22" ht="12.75">
      <c r="B15" s="6" t="s">
        <v>12</v>
      </c>
      <c r="C15" s="7"/>
      <c r="D15" s="7"/>
      <c r="E15" s="7"/>
      <c r="F15" s="7"/>
      <c r="G15" s="7"/>
      <c r="M15" s="6"/>
      <c r="N15" s="3"/>
      <c r="O15" s="3"/>
      <c r="P15" s="3"/>
      <c r="Q15" s="3"/>
      <c r="R15" s="3"/>
      <c r="S15" s="3"/>
      <c r="T15" s="3"/>
      <c r="U15" s="3"/>
      <c r="V15" s="3"/>
    </row>
    <row r="16" spans="2:22" ht="12.75">
      <c r="B16" s="6" t="s">
        <v>12</v>
      </c>
      <c r="C16" s="7"/>
      <c r="D16" s="7"/>
      <c r="E16" s="7"/>
      <c r="F16" s="7"/>
      <c r="G16" s="7"/>
      <c r="M16" s="6"/>
      <c r="N16" s="3"/>
      <c r="O16" s="3"/>
      <c r="P16" s="3"/>
      <c r="Q16" s="3"/>
      <c r="R16" s="3"/>
      <c r="S16" s="3"/>
      <c r="T16" s="3"/>
      <c r="U16" s="3"/>
      <c r="V16" s="3"/>
    </row>
    <row r="17" spans="2:22" ht="12.75">
      <c r="B17" s="6" t="s">
        <v>12</v>
      </c>
      <c r="C17" s="7"/>
      <c r="D17" s="7"/>
      <c r="E17" s="7"/>
      <c r="F17" s="7"/>
      <c r="G17" s="7"/>
      <c r="M17" s="6"/>
      <c r="N17" s="3"/>
      <c r="O17" s="3"/>
      <c r="P17" s="3"/>
      <c r="Q17" s="3"/>
      <c r="R17" s="3"/>
      <c r="S17" s="3"/>
      <c r="T17" s="3"/>
      <c r="U17" s="3"/>
      <c r="V17" s="3"/>
    </row>
    <row r="18" spans="2:22" ht="12.75">
      <c r="B18" s="6" t="s">
        <v>12</v>
      </c>
      <c r="C18" s="7"/>
      <c r="D18" s="7"/>
      <c r="E18" s="7"/>
      <c r="F18" s="7"/>
      <c r="G18" s="7"/>
      <c r="M18" s="6"/>
      <c r="N18" s="3"/>
      <c r="O18" s="3"/>
      <c r="P18" s="3"/>
      <c r="Q18" s="3"/>
      <c r="R18" s="3"/>
      <c r="S18" s="3"/>
      <c r="T18" s="3"/>
      <c r="U18" s="3"/>
      <c r="V18" s="3"/>
    </row>
    <row r="19" spans="2:22" ht="12.75">
      <c r="B19" s="6" t="s">
        <v>12</v>
      </c>
      <c r="C19" s="7"/>
      <c r="D19" s="7"/>
      <c r="E19" s="7"/>
      <c r="F19" s="7"/>
      <c r="G19" s="7"/>
      <c r="M19" s="6"/>
      <c r="N19" s="3"/>
      <c r="O19" s="3"/>
      <c r="P19" s="3"/>
      <c r="Q19" s="3"/>
      <c r="R19" s="3"/>
      <c r="S19" s="3"/>
      <c r="T19" s="3"/>
      <c r="U19" s="3"/>
      <c r="V19" s="3"/>
    </row>
    <row r="20" spans="2:22" ht="12.75">
      <c r="B20" s="6" t="s">
        <v>12</v>
      </c>
      <c r="C20" s="7"/>
      <c r="D20" s="7"/>
      <c r="E20" s="7"/>
      <c r="F20" s="7"/>
      <c r="G20" s="7"/>
      <c r="M20" s="6"/>
      <c r="N20" s="3"/>
      <c r="O20" s="3"/>
      <c r="P20" s="3"/>
      <c r="Q20" s="3"/>
      <c r="R20" s="3"/>
      <c r="S20" s="3"/>
      <c r="T20" s="3"/>
      <c r="U20" s="3"/>
      <c r="V20" s="3"/>
    </row>
    <row r="21" spans="2:22" ht="12.75">
      <c r="B21" s="6" t="s">
        <v>12</v>
      </c>
      <c r="C21" s="7"/>
      <c r="D21" s="7"/>
      <c r="E21" s="7"/>
      <c r="F21" s="7"/>
      <c r="G21" s="7"/>
      <c r="M21" s="6"/>
      <c r="N21" s="3"/>
      <c r="O21" s="3"/>
      <c r="P21" s="3"/>
      <c r="Q21" s="3"/>
      <c r="R21" s="3"/>
      <c r="S21" s="3"/>
      <c r="T21" s="3"/>
      <c r="U21" s="3"/>
      <c r="V21" s="3"/>
    </row>
    <row r="22" spans="3:22" ht="12.75">
      <c r="C22" s="7"/>
      <c r="D22" s="7"/>
      <c r="E22" s="7"/>
      <c r="F22" s="7"/>
      <c r="G22" s="7"/>
      <c r="M22" s="6"/>
      <c r="N22" s="3"/>
      <c r="O22" s="3"/>
      <c r="P22" s="3"/>
      <c r="Q22" s="3"/>
      <c r="R22" s="3"/>
      <c r="S22" s="3"/>
      <c r="T22" s="3"/>
      <c r="U22" s="3"/>
      <c r="V22" s="3"/>
    </row>
    <row r="23" spans="3:22" ht="12.75">
      <c r="C23" s="7"/>
      <c r="D23" s="7"/>
      <c r="E23" s="7"/>
      <c r="F23" s="7"/>
      <c r="G23" s="7"/>
      <c r="M23" s="6"/>
      <c r="N23" s="3"/>
      <c r="O23" s="3"/>
      <c r="P23" s="3"/>
      <c r="Q23" s="3"/>
      <c r="R23" s="3"/>
      <c r="S23" s="3"/>
      <c r="T23" s="3"/>
      <c r="U23" s="3"/>
      <c r="V23" s="3"/>
    </row>
    <row r="24" spans="3:22" ht="12.75">
      <c r="C24" s="7"/>
      <c r="D24" s="7"/>
      <c r="E24" s="7"/>
      <c r="F24" s="7"/>
      <c r="G24" s="7"/>
      <c r="M24" s="6"/>
      <c r="N24" s="3"/>
      <c r="O24" s="3"/>
      <c r="P24" s="3"/>
      <c r="Q24" s="3"/>
      <c r="R24" s="3"/>
      <c r="S24" s="3"/>
      <c r="T24" s="3"/>
      <c r="U24" s="3"/>
      <c r="V24" s="3"/>
    </row>
    <row r="25" spans="3:22" ht="12.75">
      <c r="C25" s="7"/>
      <c r="D25" s="7"/>
      <c r="E25" s="7"/>
      <c r="F25" s="7"/>
      <c r="G25" s="7"/>
      <c r="M25" s="6"/>
      <c r="N25" s="3"/>
      <c r="O25" s="3"/>
      <c r="P25" s="3"/>
      <c r="Q25" s="3"/>
      <c r="R25" s="3"/>
      <c r="S25" s="3"/>
      <c r="T25" s="3"/>
      <c r="U25" s="3"/>
      <c r="V25" s="3"/>
    </row>
    <row r="26" spans="3:22" ht="12.75">
      <c r="C26" s="7"/>
      <c r="D26" s="7"/>
      <c r="E26" s="7"/>
      <c r="F26" s="7"/>
      <c r="G26" s="7"/>
      <c r="M26" s="6"/>
      <c r="N26" s="3"/>
      <c r="O26" s="3"/>
      <c r="P26" s="3"/>
      <c r="Q26" s="3"/>
      <c r="R26" s="3"/>
      <c r="S26" s="3"/>
      <c r="T26" s="3"/>
      <c r="U26" s="3"/>
      <c r="V26" s="3"/>
    </row>
    <row r="27" spans="3:22" ht="12.75">
      <c r="C27" s="7"/>
      <c r="D27" s="7"/>
      <c r="E27" s="7"/>
      <c r="F27" s="7"/>
      <c r="G27" s="7"/>
      <c r="M27" s="6"/>
      <c r="N27" s="3"/>
      <c r="O27" s="3"/>
      <c r="P27" s="3"/>
      <c r="Q27" s="3"/>
      <c r="R27" s="3"/>
      <c r="S27" s="3"/>
      <c r="T27" s="3"/>
      <c r="U27" s="3"/>
      <c r="V27" s="3"/>
    </row>
    <row r="28" spans="3:22" ht="12.75">
      <c r="C28" s="7"/>
      <c r="D28" s="7"/>
      <c r="E28" s="7"/>
      <c r="F28" s="7"/>
      <c r="G28" s="7"/>
      <c r="M28" s="6"/>
      <c r="N28" s="3"/>
      <c r="O28" s="3"/>
      <c r="P28" s="3"/>
      <c r="Q28" s="3"/>
      <c r="R28" s="3"/>
      <c r="S28" s="3"/>
      <c r="T28" s="3"/>
      <c r="U28" s="3"/>
      <c r="V28" s="3"/>
    </row>
    <row r="29" spans="3:22" ht="12.75">
      <c r="C29" s="7"/>
      <c r="D29" s="7"/>
      <c r="E29" s="7"/>
      <c r="F29" s="7"/>
      <c r="G29" s="7"/>
      <c r="M29" s="6"/>
      <c r="N29" s="3"/>
      <c r="O29" s="3"/>
      <c r="P29" s="3"/>
      <c r="Q29" s="3"/>
      <c r="R29" s="3"/>
      <c r="S29" s="3"/>
      <c r="T29" s="3"/>
      <c r="U29" s="3"/>
      <c r="V29" s="3"/>
    </row>
    <row r="30" spans="3:22" ht="12.75">
      <c r="C30" s="7"/>
      <c r="D30" s="7"/>
      <c r="E30" s="7"/>
      <c r="F30" s="7"/>
      <c r="G30" s="7"/>
      <c r="M30" s="6"/>
      <c r="N30" s="3"/>
      <c r="O30" s="3"/>
      <c r="P30" s="3"/>
      <c r="Q30" s="3"/>
      <c r="R30" s="3"/>
      <c r="S30" s="3"/>
      <c r="T30" s="3"/>
      <c r="U30" s="3"/>
      <c r="V30" s="3"/>
    </row>
    <row r="31" spans="3:22" ht="12.75">
      <c r="C31" s="7"/>
      <c r="D31" s="7"/>
      <c r="E31" s="7"/>
      <c r="F31" s="7"/>
      <c r="G31" s="7"/>
      <c r="M31" s="6"/>
      <c r="N31" s="3"/>
      <c r="O31" s="3"/>
      <c r="P31" s="3"/>
      <c r="Q31" s="3"/>
      <c r="R31" s="3"/>
      <c r="S31" s="3"/>
      <c r="T31" s="3"/>
      <c r="U31" s="3"/>
      <c r="V31" s="3"/>
    </row>
    <row r="32" spans="3:22" ht="12.75">
      <c r="C32" s="7"/>
      <c r="D32" s="7"/>
      <c r="E32" s="7"/>
      <c r="F32" s="7"/>
      <c r="G32" s="7"/>
      <c r="M32" s="6"/>
      <c r="N32" s="3"/>
      <c r="O32" s="3"/>
      <c r="P32" s="3"/>
      <c r="Q32" s="3"/>
      <c r="R32" s="3"/>
      <c r="S32" s="3"/>
      <c r="T32" s="3"/>
      <c r="U32" s="3"/>
      <c r="V32" s="3"/>
    </row>
  </sheetData>
  <sheetProtection/>
  <mergeCells count="15">
    <mergeCell ref="A5:U5"/>
    <mergeCell ref="B3:B4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T3:T4"/>
    <mergeCell ref="U3:U4"/>
    <mergeCell ref="V3:V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6" sqref="A6:A7"/>
    </sheetView>
  </sheetViews>
  <sheetFormatPr defaultColWidth="9.00390625" defaultRowHeight="12.75"/>
  <cols>
    <col min="1" max="1" width="7.375" style="6" bestFit="1" customWidth="1"/>
    <col min="2" max="2" width="14.875" style="6" bestFit="1" customWidth="1"/>
    <col min="3" max="3" width="26.25390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5.125" style="6" bestFit="1" customWidth="1"/>
    <col min="8" max="8" width="5.625" style="7" bestFit="1" customWidth="1"/>
    <col min="9" max="9" width="10.375" style="30" bestFit="1" customWidth="1"/>
    <col min="10" max="10" width="8.875" style="7" bestFit="1" customWidth="1"/>
    <col min="11" max="11" width="7.625" style="7" bestFit="1" customWidth="1"/>
    <col min="12" max="12" width="8.875" style="6" bestFit="1" customWidth="1"/>
    <col min="13" max="16384" width="9.125" style="3" customWidth="1"/>
  </cols>
  <sheetData>
    <row r="1" spans="1:12" s="2" customFormat="1" ht="28.5" customHeight="1">
      <c r="A1" s="50" t="s">
        <v>486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2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485</v>
      </c>
      <c r="F3" s="44" t="s">
        <v>4</v>
      </c>
      <c r="G3" s="44" t="s">
        <v>8</v>
      </c>
      <c r="H3" s="44" t="s">
        <v>484</v>
      </c>
      <c r="I3" s="44"/>
      <c r="J3" s="44" t="s">
        <v>443</v>
      </c>
      <c r="K3" s="44" t="s">
        <v>3</v>
      </c>
      <c r="L3" s="46" t="s">
        <v>2</v>
      </c>
    </row>
    <row r="4" spans="1:12" s="1" customFormat="1" ht="21" customHeight="1" thickBot="1">
      <c r="A4" s="58"/>
      <c r="B4" s="43"/>
      <c r="C4" s="45"/>
      <c r="D4" s="45"/>
      <c r="E4" s="45"/>
      <c r="F4" s="45"/>
      <c r="G4" s="45"/>
      <c r="H4" s="5" t="s">
        <v>442</v>
      </c>
      <c r="I4" s="32" t="s">
        <v>441</v>
      </c>
      <c r="J4" s="45"/>
      <c r="K4" s="45"/>
      <c r="L4" s="47"/>
    </row>
    <row r="5" spans="1:11" ht="15">
      <c r="A5" s="48" t="s">
        <v>483</v>
      </c>
      <c r="B5" s="48"/>
      <c r="C5" s="49"/>
      <c r="D5" s="49"/>
      <c r="E5" s="49"/>
      <c r="F5" s="49"/>
      <c r="G5" s="49"/>
      <c r="H5" s="49"/>
      <c r="I5" s="49"/>
      <c r="J5" s="49"/>
      <c r="K5" s="49"/>
    </row>
    <row r="6" spans="1:12" ht="12.75">
      <c r="A6" s="21" t="s">
        <v>40</v>
      </c>
      <c r="B6" s="18" t="s">
        <v>482</v>
      </c>
      <c r="C6" s="18" t="s">
        <v>481</v>
      </c>
      <c r="D6" s="18" t="s">
        <v>480</v>
      </c>
      <c r="E6" s="18" t="str">
        <f>"1,0000"</f>
        <v>1,0000</v>
      </c>
      <c r="F6" s="18" t="s">
        <v>23</v>
      </c>
      <c r="G6" s="18" t="s">
        <v>81</v>
      </c>
      <c r="H6" s="20" t="s">
        <v>102</v>
      </c>
      <c r="I6" s="35" t="s">
        <v>479</v>
      </c>
      <c r="J6" s="21" t="str">
        <f>"3700,0"</f>
        <v>3700,0</v>
      </c>
      <c r="K6" s="21" t="str">
        <f>"42,1412"</f>
        <v>42,1412</v>
      </c>
      <c r="L6" s="18" t="s">
        <v>33</v>
      </c>
    </row>
    <row r="7" spans="1:12" ht="12.75">
      <c r="A7" s="25" t="s">
        <v>346</v>
      </c>
      <c r="B7" s="22" t="s">
        <v>416</v>
      </c>
      <c r="C7" s="22" t="s">
        <v>417</v>
      </c>
      <c r="D7" s="22" t="s">
        <v>418</v>
      </c>
      <c r="E7" s="22" t="str">
        <f>"1,0000"</f>
        <v>1,0000</v>
      </c>
      <c r="F7" s="22" t="s">
        <v>23</v>
      </c>
      <c r="G7" s="22" t="s">
        <v>81</v>
      </c>
      <c r="H7" s="23" t="s">
        <v>49</v>
      </c>
      <c r="I7" s="34" t="s">
        <v>478</v>
      </c>
      <c r="J7" s="25" t="str">
        <f>"3600,0"</f>
        <v>3600,0</v>
      </c>
      <c r="K7" s="25" t="str">
        <f>"37,0370"</f>
        <v>37,0370</v>
      </c>
      <c r="L7" s="22" t="s">
        <v>33</v>
      </c>
    </row>
    <row r="8" ht="12.75">
      <c r="B8" s="6" t="s">
        <v>12</v>
      </c>
    </row>
    <row r="9" spans="2:12" ht="12.75">
      <c r="B9" s="6" t="s">
        <v>12</v>
      </c>
      <c r="C9" s="30"/>
      <c r="D9" s="7"/>
      <c r="E9" s="7"/>
      <c r="G9" s="3"/>
      <c r="H9" s="3"/>
      <c r="I9" s="3"/>
      <c r="J9" s="3"/>
      <c r="K9" s="3"/>
      <c r="L9" s="3"/>
    </row>
    <row r="10" spans="2:12" ht="12.75">
      <c r="B10" s="6" t="s">
        <v>12</v>
      </c>
      <c r="C10" s="30"/>
      <c r="D10" s="7"/>
      <c r="E10" s="7"/>
      <c r="G10" s="3"/>
      <c r="H10" s="3"/>
      <c r="I10" s="3"/>
      <c r="J10" s="3"/>
      <c r="K10" s="3"/>
      <c r="L10" s="3"/>
    </row>
    <row r="11" spans="2:12" ht="12.75">
      <c r="B11" s="6" t="s">
        <v>12</v>
      </c>
      <c r="C11" s="30"/>
      <c r="D11" s="7"/>
      <c r="E11" s="7"/>
      <c r="G11" s="3"/>
      <c r="H11" s="3"/>
      <c r="I11" s="3"/>
      <c r="J11" s="3"/>
      <c r="K11" s="3"/>
      <c r="L11" s="3"/>
    </row>
    <row r="12" spans="2:12" ht="12.75">
      <c r="B12" s="6" t="s">
        <v>12</v>
      </c>
      <c r="C12" s="30"/>
      <c r="D12" s="7"/>
      <c r="E12" s="7"/>
      <c r="G12" s="3"/>
      <c r="H12" s="3"/>
      <c r="I12" s="3"/>
      <c r="J12" s="3"/>
      <c r="K12" s="3"/>
      <c r="L12" s="3"/>
    </row>
    <row r="13" spans="2:12" ht="12.75">
      <c r="B13" s="6" t="s">
        <v>12</v>
      </c>
      <c r="C13" s="30"/>
      <c r="D13" s="7"/>
      <c r="E13" s="7"/>
      <c r="G13" s="3"/>
      <c r="H13" s="3"/>
      <c r="I13" s="3"/>
      <c r="J13" s="3"/>
      <c r="K13" s="3"/>
      <c r="L13" s="3"/>
    </row>
    <row r="14" spans="2:12" ht="12.75">
      <c r="B14" s="6" t="s">
        <v>12</v>
      </c>
      <c r="C14" s="30"/>
      <c r="D14" s="7"/>
      <c r="E14" s="7"/>
      <c r="G14" s="3"/>
      <c r="H14" s="3"/>
      <c r="I14" s="3"/>
      <c r="J14" s="3"/>
      <c r="K14" s="3"/>
      <c r="L14" s="3"/>
    </row>
    <row r="15" spans="2:12" ht="12.75">
      <c r="B15" s="6" t="s">
        <v>12</v>
      </c>
      <c r="C15" s="30"/>
      <c r="D15" s="7"/>
      <c r="E15" s="7"/>
      <c r="G15" s="3"/>
      <c r="H15" s="3"/>
      <c r="I15" s="3"/>
      <c r="J15" s="3"/>
      <c r="K15" s="3"/>
      <c r="L15" s="3"/>
    </row>
    <row r="16" spans="2:12" ht="12.75">
      <c r="B16" s="6" t="s">
        <v>12</v>
      </c>
      <c r="C16" s="30"/>
      <c r="D16" s="7"/>
      <c r="E16" s="7"/>
      <c r="G16" s="3"/>
      <c r="H16" s="3"/>
      <c r="I16" s="3"/>
      <c r="J16" s="3"/>
      <c r="K16" s="3"/>
      <c r="L16" s="3"/>
    </row>
    <row r="17" spans="2:12" ht="12.75">
      <c r="B17" s="6" t="s">
        <v>12</v>
      </c>
      <c r="C17" s="30"/>
      <c r="D17" s="7"/>
      <c r="E17" s="7"/>
      <c r="G17" s="3"/>
      <c r="H17" s="3"/>
      <c r="I17" s="3"/>
      <c r="J17" s="3"/>
      <c r="K17" s="3"/>
      <c r="L17" s="3"/>
    </row>
    <row r="18" spans="2:12" ht="12.75">
      <c r="B18" s="6" t="s">
        <v>12</v>
      </c>
      <c r="C18" s="30"/>
      <c r="D18" s="7"/>
      <c r="E18" s="7"/>
      <c r="G18" s="3"/>
      <c r="H18" s="3"/>
      <c r="I18" s="3"/>
      <c r="J18" s="3"/>
      <c r="K18" s="3"/>
      <c r="L18" s="3"/>
    </row>
    <row r="19" spans="2:12" ht="12.75">
      <c r="B19" s="6" t="s">
        <v>12</v>
      </c>
      <c r="C19" s="30"/>
      <c r="D19" s="7"/>
      <c r="E19" s="7"/>
      <c r="G19" s="3"/>
      <c r="H19" s="3"/>
      <c r="I19" s="3"/>
      <c r="J19" s="3"/>
      <c r="K19" s="3"/>
      <c r="L19" s="3"/>
    </row>
    <row r="20" spans="2:12" ht="12.75">
      <c r="B20" s="6" t="s">
        <v>12</v>
      </c>
      <c r="C20" s="30"/>
      <c r="D20" s="7"/>
      <c r="E20" s="7"/>
      <c r="G20" s="3"/>
      <c r="H20" s="3"/>
      <c r="I20" s="3"/>
      <c r="J20" s="3"/>
      <c r="K20" s="3"/>
      <c r="L20" s="3"/>
    </row>
    <row r="21" spans="2:12" ht="12.75">
      <c r="B21" s="6" t="s">
        <v>12</v>
      </c>
      <c r="C21" s="30"/>
      <c r="D21" s="7"/>
      <c r="E21" s="7"/>
      <c r="G21" s="3"/>
      <c r="H21" s="3"/>
      <c r="I21" s="3"/>
      <c r="J21" s="3"/>
      <c r="K21" s="3"/>
      <c r="L21" s="3"/>
    </row>
    <row r="22" spans="2:12" ht="12.75">
      <c r="B22" s="6" t="s">
        <v>12</v>
      </c>
      <c r="C22" s="30"/>
      <c r="D22" s="7"/>
      <c r="E22" s="7"/>
      <c r="G22" s="3"/>
      <c r="H22" s="3"/>
      <c r="I22" s="3"/>
      <c r="J22" s="3"/>
      <c r="K22" s="3"/>
      <c r="L22" s="3"/>
    </row>
    <row r="23" spans="2:12" ht="12.75">
      <c r="B23" s="6" t="s">
        <v>12</v>
      </c>
      <c r="C23" s="30"/>
      <c r="D23" s="7"/>
      <c r="E23" s="7"/>
      <c r="G23" s="3"/>
      <c r="H23" s="3"/>
      <c r="I23" s="3"/>
      <c r="J23" s="3"/>
      <c r="K23" s="3"/>
      <c r="L23" s="3"/>
    </row>
    <row r="24" spans="3:12" ht="12.75">
      <c r="C24" s="30"/>
      <c r="D24" s="7"/>
      <c r="E24" s="7"/>
      <c r="G24" s="3"/>
      <c r="H24" s="3"/>
      <c r="I24" s="3"/>
      <c r="J24" s="3"/>
      <c r="K24" s="3"/>
      <c r="L24" s="3"/>
    </row>
    <row r="25" spans="3:12" ht="12.75">
      <c r="C25" s="30"/>
      <c r="D25" s="7"/>
      <c r="E25" s="7"/>
      <c r="G25" s="3"/>
      <c r="H25" s="3"/>
      <c r="I25" s="3"/>
      <c r="J25" s="3"/>
      <c r="K25" s="3"/>
      <c r="L25" s="3"/>
    </row>
  </sheetData>
  <sheetProtection/>
  <mergeCells count="13">
    <mergeCell ref="L3:L4"/>
    <mergeCell ref="A5:K5"/>
    <mergeCell ref="B3:B4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7.375" style="6" bestFit="1" customWidth="1"/>
    <col min="2" max="2" width="18.125" style="6" bestFit="1" customWidth="1"/>
    <col min="3" max="3" width="28.37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9.125" style="6" bestFit="1" customWidth="1"/>
    <col min="8" max="10" width="4.625" style="7" bestFit="1" customWidth="1"/>
    <col min="11" max="11" width="4.875" style="7" bestFit="1" customWidth="1"/>
    <col min="12" max="14" width="4.625" style="7" bestFit="1" customWidth="1"/>
    <col min="15" max="15" width="4.875" style="7" bestFit="1" customWidth="1"/>
    <col min="16" max="16" width="7.875" style="7" bestFit="1" customWidth="1"/>
    <col min="17" max="17" width="8.625" style="7" bestFit="1" customWidth="1"/>
    <col min="18" max="18" width="8.875" style="6" bestFit="1" customWidth="1"/>
    <col min="19" max="16384" width="9.125" style="3" customWidth="1"/>
  </cols>
  <sheetData>
    <row r="1" spans="1:18" s="2" customFormat="1" ht="28.5" customHeight="1">
      <c r="A1" s="50" t="s">
        <v>515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/>
    </row>
    <row r="2" spans="1:18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</row>
    <row r="3" spans="1:18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15</v>
      </c>
      <c r="F3" s="44" t="s">
        <v>4</v>
      </c>
      <c r="G3" s="44" t="s">
        <v>8</v>
      </c>
      <c r="H3" s="44" t="s">
        <v>514</v>
      </c>
      <c r="I3" s="44"/>
      <c r="J3" s="44"/>
      <c r="K3" s="44"/>
      <c r="L3" s="44" t="s">
        <v>513</v>
      </c>
      <c r="M3" s="44"/>
      <c r="N3" s="44"/>
      <c r="O3" s="44"/>
      <c r="P3" s="44" t="s">
        <v>1</v>
      </c>
      <c r="Q3" s="44" t="s">
        <v>3</v>
      </c>
      <c r="R3" s="46" t="s">
        <v>2</v>
      </c>
    </row>
    <row r="4" spans="1:18" s="1" customFormat="1" ht="21" customHeight="1" thickBot="1">
      <c r="A4" s="58"/>
      <c r="B4" s="43"/>
      <c r="C4" s="45"/>
      <c r="D4" s="45"/>
      <c r="E4" s="45"/>
      <c r="F4" s="45"/>
      <c r="G4" s="45"/>
      <c r="H4" s="5">
        <v>1</v>
      </c>
      <c r="I4" s="5">
        <v>2</v>
      </c>
      <c r="J4" s="5">
        <v>3</v>
      </c>
      <c r="K4" s="5" t="s">
        <v>5</v>
      </c>
      <c r="L4" s="5">
        <v>1</v>
      </c>
      <c r="M4" s="5">
        <v>2</v>
      </c>
      <c r="N4" s="5">
        <v>3</v>
      </c>
      <c r="O4" s="5" t="s">
        <v>5</v>
      </c>
      <c r="P4" s="45"/>
      <c r="Q4" s="45"/>
      <c r="R4" s="47"/>
    </row>
    <row r="5" spans="1:17" ht="15">
      <c r="A5" s="48" t="s">
        <v>92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8" ht="12.75">
      <c r="A6" s="21" t="s">
        <v>40</v>
      </c>
      <c r="B6" s="18" t="s">
        <v>255</v>
      </c>
      <c r="C6" s="18" t="s">
        <v>256</v>
      </c>
      <c r="D6" s="18" t="s">
        <v>512</v>
      </c>
      <c r="E6" s="18" t="str">
        <f>"0,6789"</f>
        <v>0,6789</v>
      </c>
      <c r="F6" s="18" t="s">
        <v>23</v>
      </c>
      <c r="G6" s="18" t="s">
        <v>24</v>
      </c>
      <c r="H6" s="19" t="s">
        <v>101</v>
      </c>
      <c r="I6" s="20" t="s">
        <v>101</v>
      </c>
      <c r="J6" s="20" t="s">
        <v>98</v>
      </c>
      <c r="K6" s="21"/>
      <c r="L6" s="20" t="s">
        <v>96</v>
      </c>
      <c r="M6" s="20" t="s">
        <v>100</v>
      </c>
      <c r="N6" s="19" t="s">
        <v>97</v>
      </c>
      <c r="O6" s="21"/>
      <c r="P6" s="21" t="str">
        <f>"145,0"</f>
        <v>145,0</v>
      </c>
      <c r="Q6" s="21" t="str">
        <f>"101,3937"</f>
        <v>101,3937</v>
      </c>
      <c r="R6" s="18" t="s">
        <v>33</v>
      </c>
    </row>
    <row r="7" spans="1:18" ht="12.75">
      <c r="A7" s="25" t="s">
        <v>40</v>
      </c>
      <c r="B7" s="22" t="s">
        <v>472</v>
      </c>
      <c r="C7" s="22" t="s">
        <v>471</v>
      </c>
      <c r="D7" s="22" t="s">
        <v>267</v>
      </c>
      <c r="E7" s="22" t="str">
        <f>"0,6890"</f>
        <v>0,6890</v>
      </c>
      <c r="F7" s="22" t="s">
        <v>23</v>
      </c>
      <c r="G7" s="22" t="s">
        <v>24</v>
      </c>
      <c r="H7" s="23" t="s">
        <v>98</v>
      </c>
      <c r="I7" s="24" t="s">
        <v>162</v>
      </c>
      <c r="J7" s="25"/>
      <c r="K7" s="25"/>
      <c r="L7" s="23" t="s">
        <v>96</v>
      </c>
      <c r="M7" s="23" t="s">
        <v>100</v>
      </c>
      <c r="N7" s="23" t="s">
        <v>97</v>
      </c>
      <c r="O7" s="25"/>
      <c r="P7" s="25" t="str">
        <f>"150,0"</f>
        <v>150,0</v>
      </c>
      <c r="Q7" s="25" t="str">
        <f>"103,3500"</f>
        <v>103,3500</v>
      </c>
      <c r="R7" s="22" t="s">
        <v>33</v>
      </c>
    </row>
    <row r="8" ht="12.75">
      <c r="B8" s="6" t="s">
        <v>12</v>
      </c>
    </row>
    <row r="9" spans="1:17" ht="15">
      <c r="A9" s="40" t="s">
        <v>19</v>
      </c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8" ht="12.75">
      <c r="A10" s="14" t="s">
        <v>40</v>
      </c>
      <c r="B10" s="11" t="s">
        <v>511</v>
      </c>
      <c r="C10" s="11" t="s">
        <v>510</v>
      </c>
      <c r="D10" s="11" t="s">
        <v>509</v>
      </c>
      <c r="E10" s="11" t="str">
        <f>"0,6224"</f>
        <v>0,6224</v>
      </c>
      <c r="F10" s="11" t="s">
        <v>23</v>
      </c>
      <c r="G10" s="11" t="s">
        <v>81</v>
      </c>
      <c r="H10" s="13" t="s">
        <v>97</v>
      </c>
      <c r="I10" s="13" t="s">
        <v>224</v>
      </c>
      <c r="J10" s="12" t="s">
        <v>101</v>
      </c>
      <c r="K10" s="14"/>
      <c r="L10" s="13" t="s">
        <v>100</v>
      </c>
      <c r="M10" s="13" t="s">
        <v>97</v>
      </c>
      <c r="N10" s="12" t="s">
        <v>224</v>
      </c>
      <c r="O10" s="14"/>
      <c r="P10" s="14" t="str">
        <f>"142,5"</f>
        <v>142,5</v>
      </c>
      <c r="Q10" s="14" t="str">
        <f>"88,6920"</f>
        <v>88,6920</v>
      </c>
      <c r="R10" s="11" t="s">
        <v>33</v>
      </c>
    </row>
    <row r="11" ht="12.75">
      <c r="B11" s="6" t="s">
        <v>12</v>
      </c>
    </row>
    <row r="12" spans="2:18" ht="12.75">
      <c r="B12" s="6" t="s">
        <v>12</v>
      </c>
      <c r="C12" s="7"/>
      <c r="D12" s="7"/>
      <c r="E12" s="7"/>
      <c r="F12" s="7"/>
      <c r="G12" s="7"/>
      <c r="J12" s="6"/>
      <c r="K12" s="3"/>
      <c r="L12" s="3"/>
      <c r="M12" s="3"/>
      <c r="N12" s="3"/>
      <c r="O12" s="3"/>
      <c r="P12" s="3"/>
      <c r="Q12" s="3"/>
      <c r="R12" s="3"/>
    </row>
    <row r="13" spans="2:18" ht="12.75">
      <c r="B13" s="6" t="s">
        <v>12</v>
      </c>
      <c r="C13" s="7"/>
      <c r="D13" s="7"/>
      <c r="E13" s="7"/>
      <c r="F13" s="7"/>
      <c r="G13" s="7"/>
      <c r="J13" s="6"/>
      <c r="K13" s="3"/>
      <c r="L13" s="3"/>
      <c r="M13" s="3"/>
      <c r="N13" s="3"/>
      <c r="O13" s="3"/>
      <c r="P13" s="3"/>
      <c r="Q13" s="3"/>
      <c r="R13" s="3"/>
    </row>
    <row r="14" spans="2:18" ht="12.75">
      <c r="B14" s="6" t="s">
        <v>12</v>
      </c>
      <c r="C14" s="7"/>
      <c r="D14" s="7"/>
      <c r="E14" s="7"/>
      <c r="F14" s="7"/>
      <c r="G14" s="7"/>
      <c r="J14" s="6"/>
      <c r="K14" s="3"/>
      <c r="L14" s="3"/>
      <c r="M14" s="3"/>
      <c r="N14" s="3"/>
      <c r="O14" s="3"/>
      <c r="P14" s="3"/>
      <c r="Q14" s="3"/>
      <c r="R14" s="3"/>
    </row>
    <row r="15" spans="2:18" ht="12.75">
      <c r="B15" s="6" t="s">
        <v>12</v>
      </c>
      <c r="C15" s="7"/>
      <c r="D15" s="7"/>
      <c r="E15" s="7"/>
      <c r="F15" s="7"/>
      <c r="G15" s="7"/>
      <c r="J15" s="6"/>
      <c r="K15" s="3"/>
      <c r="L15" s="3"/>
      <c r="M15" s="3"/>
      <c r="N15" s="3"/>
      <c r="O15" s="3"/>
      <c r="P15" s="3"/>
      <c r="Q15" s="3"/>
      <c r="R15" s="3"/>
    </row>
    <row r="16" spans="2:18" ht="12.75">
      <c r="B16" s="6" t="s">
        <v>12</v>
      </c>
      <c r="C16" s="7"/>
      <c r="D16" s="7"/>
      <c r="E16" s="7"/>
      <c r="F16" s="7"/>
      <c r="G16" s="7"/>
      <c r="J16" s="6"/>
      <c r="K16" s="3"/>
      <c r="L16" s="3"/>
      <c r="M16" s="3"/>
      <c r="N16" s="3"/>
      <c r="O16" s="3"/>
      <c r="P16" s="3"/>
      <c r="Q16" s="3"/>
      <c r="R16" s="3"/>
    </row>
    <row r="17" spans="2:18" ht="12.75">
      <c r="B17" s="6" t="s">
        <v>12</v>
      </c>
      <c r="C17" s="7"/>
      <c r="D17" s="7"/>
      <c r="E17" s="7"/>
      <c r="F17" s="7"/>
      <c r="G17" s="7"/>
      <c r="J17" s="6"/>
      <c r="K17" s="3"/>
      <c r="L17" s="3"/>
      <c r="M17" s="3"/>
      <c r="N17" s="3"/>
      <c r="O17" s="3"/>
      <c r="P17" s="3"/>
      <c r="Q17" s="3"/>
      <c r="R17" s="3"/>
    </row>
    <row r="18" spans="2:18" ht="12.75">
      <c r="B18" s="6" t="s">
        <v>12</v>
      </c>
      <c r="C18" s="7"/>
      <c r="D18" s="7"/>
      <c r="E18" s="7"/>
      <c r="F18" s="7"/>
      <c r="G18" s="7"/>
      <c r="J18" s="6"/>
      <c r="K18" s="3"/>
      <c r="L18" s="3"/>
      <c r="M18" s="3"/>
      <c r="N18" s="3"/>
      <c r="O18" s="3"/>
      <c r="P18" s="3"/>
      <c r="Q18" s="3"/>
      <c r="R18" s="3"/>
    </row>
    <row r="19" spans="2:18" ht="12.75">
      <c r="B19" s="6" t="s">
        <v>12</v>
      </c>
      <c r="C19" s="7"/>
      <c r="D19" s="7"/>
      <c r="E19" s="7"/>
      <c r="F19" s="7"/>
      <c r="G19" s="7"/>
      <c r="J19" s="6"/>
      <c r="K19" s="3"/>
      <c r="L19" s="3"/>
      <c r="M19" s="3"/>
      <c r="N19" s="3"/>
      <c r="O19" s="3"/>
      <c r="P19" s="3"/>
      <c r="Q19" s="3"/>
      <c r="R19" s="3"/>
    </row>
    <row r="20" spans="2:18" ht="12.75">
      <c r="B20" s="6" t="s">
        <v>12</v>
      </c>
      <c r="C20" s="7"/>
      <c r="D20" s="7"/>
      <c r="E20" s="7"/>
      <c r="F20" s="7"/>
      <c r="G20" s="7"/>
      <c r="J20" s="6"/>
      <c r="K20" s="3"/>
      <c r="L20" s="3"/>
      <c r="M20" s="3"/>
      <c r="N20" s="3"/>
      <c r="O20" s="3"/>
      <c r="P20" s="3"/>
      <c r="Q20" s="3"/>
      <c r="R20" s="3"/>
    </row>
    <row r="21" spans="2:18" ht="12.75">
      <c r="B21" s="6" t="s">
        <v>12</v>
      </c>
      <c r="C21" s="7"/>
      <c r="D21" s="7"/>
      <c r="E21" s="7"/>
      <c r="F21" s="7"/>
      <c r="G21" s="7"/>
      <c r="J21" s="6"/>
      <c r="K21" s="3"/>
      <c r="L21" s="3"/>
      <c r="M21" s="3"/>
      <c r="N21" s="3"/>
      <c r="O21" s="3"/>
      <c r="P21" s="3"/>
      <c r="Q21" s="3"/>
      <c r="R21" s="3"/>
    </row>
    <row r="22" spans="2:18" ht="12.75">
      <c r="B22" s="6" t="s">
        <v>12</v>
      </c>
      <c r="C22" s="7"/>
      <c r="D22" s="7"/>
      <c r="E22" s="7"/>
      <c r="F22" s="7"/>
      <c r="G22" s="7"/>
      <c r="J22" s="6"/>
      <c r="K22" s="3"/>
      <c r="L22" s="3"/>
      <c r="M22" s="3"/>
      <c r="N22" s="3"/>
      <c r="O22" s="3"/>
      <c r="P22" s="3"/>
      <c r="Q22" s="3"/>
      <c r="R22" s="3"/>
    </row>
    <row r="23" spans="2:18" ht="12.75">
      <c r="B23" s="6" t="s">
        <v>12</v>
      </c>
      <c r="C23" s="7"/>
      <c r="D23" s="7"/>
      <c r="E23" s="7"/>
      <c r="F23" s="7"/>
      <c r="G23" s="7"/>
      <c r="J23" s="6"/>
      <c r="K23" s="3"/>
      <c r="L23" s="3"/>
      <c r="M23" s="3"/>
      <c r="N23" s="3"/>
      <c r="O23" s="3"/>
      <c r="P23" s="3"/>
      <c r="Q23" s="3"/>
      <c r="R23" s="3"/>
    </row>
    <row r="24" spans="2:18" ht="12.75">
      <c r="B24" s="6" t="s">
        <v>12</v>
      </c>
      <c r="C24" s="7"/>
      <c r="D24" s="7"/>
      <c r="E24" s="7"/>
      <c r="F24" s="7"/>
      <c r="G24" s="7"/>
      <c r="J24" s="6"/>
      <c r="K24" s="3"/>
      <c r="L24" s="3"/>
      <c r="M24" s="3"/>
      <c r="N24" s="3"/>
      <c r="O24" s="3"/>
      <c r="P24" s="3"/>
      <c r="Q24" s="3"/>
      <c r="R24" s="3"/>
    </row>
    <row r="25" spans="2:18" ht="12.75">
      <c r="B25" s="6" t="s">
        <v>12</v>
      </c>
      <c r="C25" s="7"/>
      <c r="D25" s="7"/>
      <c r="E25" s="7"/>
      <c r="F25" s="7"/>
      <c r="G25" s="7"/>
      <c r="J25" s="6"/>
      <c r="K25" s="3"/>
      <c r="L25" s="3"/>
      <c r="M25" s="3"/>
      <c r="N25" s="3"/>
      <c r="O25" s="3"/>
      <c r="P25" s="3"/>
      <c r="Q25" s="3"/>
      <c r="R25" s="3"/>
    </row>
    <row r="26" spans="2:18" ht="12.75">
      <c r="B26" s="6" t="s">
        <v>12</v>
      </c>
      <c r="C26" s="7"/>
      <c r="D26" s="7"/>
      <c r="E26" s="7"/>
      <c r="F26" s="7"/>
      <c r="G26" s="7"/>
      <c r="J26" s="6"/>
      <c r="K26" s="3"/>
      <c r="L26" s="3"/>
      <c r="M26" s="3"/>
      <c r="N26" s="3"/>
      <c r="O26" s="3"/>
      <c r="P26" s="3"/>
      <c r="Q26" s="3"/>
      <c r="R26" s="3"/>
    </row>
    <row r="27" spans="2:18" ht="12.75">
      <c r="B27" s="6" t="s">
        <v>12</v>
      </c>
      <c r="C27" s="7"/>
      <c r="D27" s="7"/>
      <c r="E27" s="7"/>
      <c r="F27" s="7"/>
      <c r="G27" s="7"/>
      <c r="J27" s="6"/>
      <c r="K27" s="3"/>
      <c r="L27" s="3"/>
      <c r="M27" s="3"/>
      <c r="N27" s="3"/>
      <c r="O27" s="3"/>
      <c r="P27" s="3"/>
      <c r="Q27" s="3"/>
      <c r="R27" s="3"/>
    </row>
    <row r="28" spans="2:18" ht="12.75">
      <c r="B28" s="6" t="s">
        <v>12</v>
      </c>
      <c r="C28" s="7"/>
      <c r="D28" s="7"/>
      <c r="E28" s="7"/>
      <c r="F28" s="7"/>
      <c r="G28" s="7"/>
      <c r="J28" s="6"/>
      <c r="K28" s="3"/>
      <c r="L28" s="3"/>
      <c r="M28" s="3"/>
      <c r="N28" s="3"/>
      <c r="O28" s="3"/>
      <c r="P28" s="3"/>
      <c r="Q28" s="3"/>
      <c r="R28" s="3"/>
    </row>
    <row r="29" spans="2:18" ht="12.75">
      <c r="B29" s="6" t="s">
        <v>12</v>
      </c>
      <c r="C29" s="7"/>
      <c r="D29" s="7"/>
      <c r="E29" s="7"/>
      <c r="F29" s="7"/>
      <c r="G29" s="7"/>
      <c r="J29" s="6"/>
      <c r="K29" s="3"/>
      <c r="L29" s="3"/>
      <c r="M29" s="3"/>
      <c r="N29" s="3"/>
      <c r="O29" s="3"/>
      <c r="P29" s="3"/>
      <c r="Q29" s="3"/>
      <c r="R29" s="3"/>
    </row>
    <row r="30" spans="2:18" ht="12.75">
      <c r="B30" s="6" t="s">
        <v>12</v>
      </c>
      <c r="C30" s="7"/>
      <c r="D30" s="7"/>
      <c r="E30" s="7"/>
      <c r="F30" s="7"/>
      <c r="G30" s="7"/>
      <c r="J30" s="6"/>
      <c r="K30" s="3"/>
      <c r="L30" s="3"/>
      <c r="M30" s="3"/>
      <c r="N30" s="3"/>
      <c r="O30" s="3"/>
      <c r="P30" s="3"/>
      <c r="Q30" s="3"/>
      <c r="R30" s="3"/>
    </row>
  </sheetData>
  <sheetProtection/>
  <mergeCells count="15">
    <mergeCell ref="A5:Q5"/>
    <mergeCell ref="A9:Q9"/>
    <mergeCell ref="B3:B4"/>
    <mergeCell ref="A1:R2"/>
    <mergeCell ref="A3:A4"/>
    <mergeCell ref="C3:C4"/>
    <mergeCell ref="D3:D4"/>
    <mergeCell ref="E3:E4"/>
    <mergeCell ref="F3:F4"/>
    <mergeCell ref="G3:G4"/>
    <mergeCell ref="H3:K3"/>
    <mergeCell ref="L3:O3"/>
    <mergeCell ref="P3:P4"/>
    <mergeCell ref="Q3:Q4"/>
    <mergeCell ref="R3:R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A9" sqref="A9:A10"/>
    </sheetView>
  </sheetViews>
  <sheetFormatPr defaultColWidth="9.00390625" defaultRowHeight="12.75"/>
  <cols>
    <col min="1" max="1" width="7.375" style="6" bestFit="1" customWidth="1"/>
    <col min="2" max="2" width="16.625" style="6" bestFit="1" customWidth="1"/>
    <col min="3" max="3" width="26.25390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9.125" style="6" bestFit="1" customWidth="1"/>
    <col min="8" max="10" width="4.625" style="7" bestFit="1" customWidth="1"/>
    <col min="11" max="11" width="4.875" style="7" bestFit="1" customWidth="1"/>
    <col min="12" max="12" width="11.25390625" style="7" bestFit="1" customWidth="1"/>
    <col min="13" max="13" width="7.625" style="7" bestFit="1" customWidth="1"/>
    <col min="14" max="14" width="8.875" style="6" bestFit="1" customWidth="1"/>
    <col min="15" max="16384" width="9.125" style="3" customWidth="1"/>
  </cols>
  <sheetData>
    <row r="1" spans="1:14" s="2" customFormat="1" ht="28.5" customHeight="1">
      <c r="A1" s="50" t="s">
        <v>518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15</v>
      </c>
      <c r="F3" s="44" t="s">
        <v>4</v>
      </c>
      <c r="G3" s="44" t="s">
        <v>8</v>
      </c>
      <c r="H3" s="44" t="s">
        <v>513</v>
      </c>
      <c r="I3" s="44"/>
      <c r="J3" s="44"/>
      <c r="K3" s="44"/>
      <c r="L3" s="44" t="s">
        <v>157</v>
      </c>
      <c r="M3" s="44" t="s">
        <v>3</v>
      </c>
      <c r="N3" s="46" t="s">
        <v>2</v>
      </c>
    </row>
    <row r="4" spans="1:14" s="1" customFormat="1" ht="21" customHeight="1" thickBot="1">
      <c r="A4" s="58"/>
      <c r="B4" s="43"/>
      <c r="C4" s="45"/>
      <c r="D4" s="45"/>
      <c r="E4" s="45"/>
      <c r="F4" s="45"/>
      <c r="G4" s="45"/>
      <c r="H4" s="5">
        <v>1</v>
      </c>
      <c r="I4" s="5">
        <v>2</v>
      </c>
      <c r="J4" s="5">
        <v>3</v>
      </c>
      <c r="K4" s="5" t="s">
        <v>5</v>
      </c>
      <c r="L4" s="45"/>
      <c r="M4" s="45"/>
      <c r="N4" s="47"/>
    </row>
    <row r="5" spans="1:13" ht="15">
      <c r="A5" s="48" t="s">
        <v>53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4" ht="12.75">
      <c r="A6" s="14" t="s">
        <v>40</v>
      </c>
      <c r="B6" s="11" t="s">
        <v>517</v>
      </c>
      <c r="C6" s="11" t="s">
        <v>516</v>
      </c>
      <c r="D6" s="11" t="s">
        <v>363</v>
      </c>
      <c r="E6" s="11" t="str">
        <f>"0,5893"</f>
        <v>0,5893</v>
      </c>
      <c r="F6" s="11" t="s">
        <v>23</v>
      </c>
      <c r="G6" s="11" t="s">
        <v>24</v>
      </c>
      <c r="H6" s="13" t="s">
        <v>99</v>
      </c>
      <c r="I6" s="12" t="s">
        <v>100</v>
      </c>
      <c r="J6" s="12" t="s">
        <v>224</v>
      </c>
      <c r="K6" s="14"/>
      <c r="L6" s="14" t="str">
        <f>"50,0"</f>
        <v>50,0</v>
      </c>
      <c r="M6" s="14" t="str">
        <f>"29,4650"</f>
        <v>29,4650</v>
      </c>
      <c r="N6" s="11" t="s">
        <v>33</v>
      </c>
    </row>
    <row r="7" ht="12.75">
      <c r="B7" s="6" t="s">
        <v>12</v>
      </c>
    </row>
    <row r="8" spans="1:13" ht="15">
      <c r="A8" s="40" t="s">
        <v>148</v>
      </c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4" ht="12.75">
      <c r="A9" s="21" t="s">
        <v>40</v>
      </c>
      <c r="B9" s="18" t="s">
        <v>364</v>
      </c>
      <c r="C9" s="18" t="s">
        <v>365</v>
      </c>
      <c r="D9" s="18" t="s">
        <v>366</v>
      </c>
      <c r="E9" s="18" t="str">
        <f>"0,5727"</f>
        <v>0,5727</v>
      </c>
      <c r="F9" s="18" t="s">
        <v>23</v>
      </c>
      <c r="G9" s="18" t="s">
        <v>24</v>
      </c>
      <c r="H9" s="20" t="s">
        <v>96</v>
      </c>
      <c r="I9" s="20" t="s">
        <v>75</v>
      </c>
      <c r="J9" s="20" t="s">
        <v>224</v>
      </c>
      <c r="K9" s="21"/>
      <c r="L9" s="21" t="str">
        <f>"72,5"</f>
        <v>72,5</v>
      </c>
      <c r="M9" s="21" t="str">
        <f>"41,5208"</f>
        <v>41,5208</v>
      </c>
      <c r="N9" s="18" t="s">
        <v>33</v>
      </c>
    </row>
    <row r="10" spans="1:14" ht="12.75">
      <c r="A10" s="25" t="s">
        <v>346</v>
      </c>
      <c r="B10" s="22" t="s">
        <v>432</v>
      </c>
      <c r="C10" s="22" t="s">
        <v>433</v>
      </c>
      <c r="D10" s="22" t="s">
        <v>434</v>
      </c>
      <c r="E10" s="22" t="str">
        <f>"0,5827"</f>
        <v>0,5827</v>
      </c>
      <c r="F10" s="22" t="s">
        <v>23</v>
      </c>
      <c r="G10" s="22" t="s">
        <v>435</v>
      </c>
      <c r="H10" s="23" t="s">
        <v>196</v>
      </c>
      <c r="I10" s="23" t="s">
        <v>96</v>
      </c>
      <c r="J10" s="24" t="s">
        <v>75</v>
      </c>
      <c r="K10" s="25"/>
      <c r="L10" s="25" t="str">
        <f>"60,0"</f>
        <v>60,0</v>
      </c>
      <c r="M10" s="25" t="str">
        <f>"34,9620"</f>
        <v>34,9620</v>
      </c>
      <c r="N10" s="22" t="s">
        <v>33</v>
      </c>
    </row>
    <row r="11" ht="12.75">
      <c r="B11" s="6" t="s">
        <v>12</v>
      </c>
    </row>
    <row r="12" spans="2:14" ht="12.75">
      <c r="B12" s="6" t="s">
        <v>12</v>
      </c>
      <c r="C12" s="7"/>
      <c r="D12" s="7"/>
      <c r="E12" s="7"/>
      <c r="F12" s="7"/>
      <c r="G12" s="7"/>
      <c r="I12" s="6"/>
      <c r="J12" s="3"/>
      <c r="K12" s="3"/>
      <c r="L12" s="3"/>
      <c r="M12" s="3"/>
      <c r="N12" s="3"/>
    </row>
    <row r="13" spans="2:14" ht="12.75">
      <c r="B13" s="6" t="s">
        <v>12</v>
      </c>
      <c r="C13" s="7"/>
      <c r="D13" s="7"/>
      <c r="E13" s="7"/>
      <c r="F13" s="7"/>
      <c r="G13" s="7"/>
      <c r="I13" s="6"/>
      <c r="J13" s="3"/>
      <c r="K13" s="3"/>
      <c r="L13" s="3"/>
      <c r="M13" s="3"/>
      <c r="N13" s="3"/>
    </row>
    <row r="14" spans="2:14" ht="12.75">
      <c r="B14" s="6" t="s">
        <v>12</v>
      </c>
      <c r="C14" s="7"/>
      <c r="D14" s="7"/>
      <c r="E14" s="7"/>
      <c r="F14" s="7"/>
      <c r="G14" s="7"/>
      <c r="I14" s="6"/>
      <c r="J14" s="3"/>
      <c r="K14" s="3"/>
      <c r="L14" s="3"/>
      <c r="M14" s="3"/>
      <c r="N14" s="3"/>
    </row>
    <row r="15" spans="2:14" ht="12.75">
      <c r="B15" s="6" t="s">
        <v>12</v>
      </c>
      <c r="C15" s="7"/>
      <c r="D15" s="7"/>
      <c r="E15" s="7"/>
      <c r="F15" s="7"/>
      <c r="G15" s="7"/>
      <c r="I15" s="6"/>
      <c r="J15" s="3"/>
      <c r="K15" s="3"/>
      <c r="L15" s="3"/>
      <c r="M15" s="3"/>
      <c r="N15" s="3"/>
    </row>
    <row r="16" spans="2:14" ht="12.75">
      <c r="B16" s="6" t="s">
        <v>12</v>
      </c>
      <c r="C16" s="7"/>
      <c r="D16" s="7"/>
      <c r="E16" s="7"/>
      <c r="F16" s="7"/>
      <c r="G16" s="7"/>
      <c r="I16" s="6"/>
      <c r="J16" s="3"/>
      <c r="K16" s="3"/>
      <c r="L16" s="3"/>
      <c r="M16" s="3"/>
      <c r="N16" s="3"/>
    </row>
    <row r="17" spans="2:14" ht="12.75">
      <c r="B17" s="6" t="s">
        <v>12</v>
      </c>
      <c r="C17" s="7"/>
      <c r="D17" s="7"/>
      <c r="E17" s="7"/>
      <c r="F17" s="7"/>
      <c r="G17" s="7"/>
      <c r="I17" s="6"/>
      <c r="J17" s="3"/>
      <c r="K17" s="3"/>
      <c r="L17" s="3"/>
      <c r="M17" s="3"/>
      <c r="N17" s="3"/>
    </row>
    <row r="18" spans="2:14" ht="12.75">
      <c r="B18" s="6" t="s">
        <v>12</v>
      </c>
      <c r="C18" s="7"/>
      <c r="D18" s="7"/>
      <c r="E18" s="7"/>
      <c r="F18" s="7"/>
      <c r="G18" s="7"/>
      <c r="I18" s="6"/>
      <c r="J18" s="3"/>
      <c r="K18" s="3"/>
      <c r="L18" s="3"/>
      <c r="M18" s="3"/>
      <c r="N18" s="3"/>
    </row>
    <row r="19" spans="2:14" ht="12.75">
      <c r="B19" s="6" t="s">
        <v>12</v>
      </c>
      <c r="C19" s="7"/>
      <c r="D19" s="7"/>
      <c r="E19" s="7"/>
      <c r="F19" s="7"/>
      <c r="G19" s="7"/>
      <c r="I19" s="6"/>
      <c r="J19" s="3"/>
      <c r="K19" s="3"/>
      <c r="L19" s="3"/>
      <c r="M19" s="3"/>
      <c r="N19" s="3"/>
    </row>
    <row r="20" spans="2:14" ht="12.75">
      <c r="B20" s="6" t="s">
        <v>12</v>
      </c>
      <c r="C20" s="7"/>
      <c r="D20" s="7"/>
      <c r="E20" s="7"/>
      <c r="F20" s="7"/>
      <c r="G20" s="7"/>
      <c r="I20" s="6"/>
      <c r="J20" s="3"/>
      <c r="K20" s="3"/>
      <c r="L20" s="3"/>
      <c r="M20" s="3"/>
      <c r="N20" s="3"/>
    </row>
    <row r="21" spans="2:14" ht="12.75">
      <c r="B21" s="6" t="s">
        <v>12</v>
      </c>
      <c r="C21" s="7"/>
      <c r="D21" s="7"/>
      <c r="E21" s="7"/>
      <c r="F21" s="7"/>
      <c r="G21" s="7"/>
      <c r="I21" s="6"/>
      <c r="J21" s="3"/>
      <c r="K21" s="3"/>
      <c r="L21" s="3"/>
      <c r="M21" s="3"/>
      <c r="N21" s="3"/>
    </row>
    <row r="22" spans="2:14" ht="12.75">
      <c r="B22" s="6" t="s">
        <v>12</v>
      </c>
      <c r="C22" s="7"/>
      <c r="D22" s="7"/>
      <c r="E22" s="7"/>
      <c r="F22" s="7"/>
      <c r="G22" s="7"/>
      <c r="I22" s="6"/>
      <c r="J22" s="3"/>
      <c r="K22" s="3"/>
      <c r="L22" s="3"/>
      <c r="M22" s="3"/>
      <c r="N22" s="3"/>
    </row>
    <row r="23" spans="2:14" ht="12.75">
      <c r="B23" s="6" t="s">
        <v>12</v>
      </c>
      <c r="C23" s="7"/>
      <c r="D23" s="7"/>
      <c r="E23" s="7"/>
      <c r="F23" s="7"/>
      <c r="G23" s="7"/>
      <c r="I23" s="6"/>
      <c r="J23" s="3"/>
      <c r="K23" s="3"/>
      <c r="L23" s="3"/>
      <c r="M23" s="3"/>
      <c r="N23" s="3"/>
    </row>
    <row r="24" spans="2:14" ht="12.75">
      <c r="B24" s="6" t="s">
        <v>12</v>
      </c>
      <c r="C24" s="7"/>
      <c r="D24" s="7"/>
      <c r="E24" s="7"/>
      <c r="F24" s="7"/>
      <c r="G24" s="7"/>
      <c r="I24" s="6"/>
      <c r="J24" s="3"/>
      <c r="K24" s="3"/>
      <c r="L24" s="3"/>
      <c r="M24" s="3"/>
      <c r="N24" s="3"/>
    </row>
    <row r="25" spans="2:14" ht="12.75">
      <c r="B25" s="6" t="s">
        <v>12</v>
      </c>
      <c r="C25" s="7"/>
      <c r="D25" s="7"/>
      <c r="E25" s="7"/>
      <c r="F25" s="7"/>
      <c r="G25" s="7"/>
      <c r="I25" s="6"/>
      <c r="J25" s="3"/>
      <c r="K25" s="3"/>
      <c r="L25" s="3"/>
      <c r="M25" s="3"/>
      <c r="N25" s="3"/>
    </row>
    <row r="26" spans="2:14" ht="12.75">
      <c r="B26" s="6" t="s">
        <v>12</v>
      </c>
      <c r="C26" s="7"/>
      <c r="D26" s="7"/>
      <c r="E26" s="7"/>
      <c r="F26" s="7"/>
      <c r="G26" s="7"/>
      <c r="I26" s="6"/>
      <c r="J26" s="3"/>
      <c r="K26" s="3"/>
      <c r="L26" s="3"/>
      <c r="M26" s="3"/>
      <c r="N26" s="3"/>
    </row>
    <row r="27" spans="2:14" ht="12.75">
      <c r="B27" s="6" t="s">
        <v>12</v>
      </c>
      <c r="C27" s="7"/>
      <c r="D27" s="7"/>
      <c r="E27" s="7"/>
      <c r="F27" s="7"/>
      <c r="G27" s="7"/>
      <c r="I27" s="6"/>
      <c r="J27" s="3"/>
      <c r="K27" s="3"/>
      <c r="L27" s="3"/>
      <c r="M27" s="3"/>
      <c r="N27" s="3"/>
    </row>
  </sheetData>
  <sheetProtection/>
  <mergeCells count="14">
    <mergeCell ref="A5:M5"/>
    <mergeCell ref="A8:M8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10">
      <selection activeCell="A44" sqref="A44"/>
    </sheetView>
  </sheetViews>
  <sheetFormatPr defaultColWidth="9.00390625" defaultRowHeight="12.75"/>
  <cols>
    <col min="1" max="1" width="7.375" style="6" bestFit="1" customWidth="1"/>
    <col min="2" max="2" width="19.00390625" style="6" bestFit="1" customWidth="1"/>
    <col min="3" max="3" width="29.00390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9.125" style="6" bestFit="1" customWidth="1"/>
    <col min="8" max="10" width="4.625" style="7" bestFit="1" customWidth="1"/>
    <col min="11" max="11" width="4.875" style="7" bestFit="1" customWidth="1"/>
    <col min="12" max="12" width="11.25390625" style="7" bestFit="1" customWidth="1"/>
    <col min="13" max="13" width="7.625" style="7" bestFit="1" customWidth="1"/>
    <col min="14" max="14" width="8.875" style="6" bestFit="1" customWidth="1"/>
    <col min="15" max="16384" width="9.125" style="3" customWidth="1"/>
  </cols>
  <sheetData>
    <row r="1" spans="1:14" s="2" customFormat="1" ht="28.5" customHeight="1">
      <c r="A1" s="50" t="s">
        <v>554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15</v>
      </c>
      <c r="F3" s="44" t="s">
        <v>4</v>
      </c>
      <c r="G3" s="44" t="s">
        <v>8</v>
      </c>
      <c r="H3" s="44" t="s">
        <v>513</v>
      </c>
      <c r="I3" s="44"/>
      <c r="J3" s="44"/>
      <c r="K3" s="44"/>
      <c r="L3" s="44" t="s">
        <v>157</v>
      </c>
      <c r="M3" s="44" t="s">
        <v>3</v>
      </c>
      <c r="N3" s="46" t="s">
        <v>2</v>
      </c>
    </row>
    <row r="4" spans="1:14" s="1" customFormat="1" ht="21" customHeight="1" thickBot="1">
      <c r="A4" s="58"/>
      <c r="B4" s="43"/>
      <c r="C4" s="45"/>
      <c r="D4" s="45"/>
      <c r="E4" s="45"/>
      <c r="F4" s="45"/>
      <c r="G4" s="45"/>
      <c r="H4" s="5">
        <v>1</v>
      </c>
      <c r="I4" s="5">
        <v>2</v>
      </c>
      <c r="J4" s="5">
        <v>3</v>
      </c>
      <c r="K4" s="5" t="s">
        <v>5</v>
      </c>
      <c r="L4" s="45"/>
      <c r="M4" s="45"/>
      <c r="N4" s="47"/>
    </row>
    <row r="5" spans="1:13" ht="15">
      <c r="A5" s="48" t="s">
        <v>208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4" ht="12.75">
      <c r="A6" s="18" t="s">
        <v>170</v>
      </c>
      <c r="B6" s="18" t="s">
        <v>553</v>
      </c>
      <c r="C6" s="18" t="s">
        <v>552</v>
      </c>
      <c r="D6" s="18" t="s">
        <v>551</v>
      </c>
      <c r="E6" s="18" t="str">
        <f>"1,0191"</f>
        <v>1,0191</v>
      </c>
      <c r="F6" s="18" t="s">
        <v>23</v>
      </c>
      <c r="G6" s="18" t="s">
        <v>24</v>
      </c>
      <c r="H6" s="19" t="s">
        <v>135</v>
      </c>
      <c r="I6" s="19" t="s">
        <v>135</v>
      </c>
      <c r="J6" s="19" t="s">
        <v>135</v>
      </c>
      <c r="K6" s="21"/>
      <c r="L6" s="21" t="str">
        <f>"0.00"</f>
        <v>0.00</v>
      </c>
      <c r="M6" s="21" t="str">
        <f>"0,0000"</f>
        <v>0,0000</v>
      </c>
      <c r="N6" s="18" t="s">
        <v>33</v>
      </c>
    </row>
    <row r="7" spans="1:14" ht="12.75">
      <c r="A7" s="25" t="s">
        <v>40</v>
      </c>
      <c r="B7" s="22" t="s">
        <v>503</v>
      </c>
      <c r="C7" s="22" t="s">
        <v>502</v>
      </c>
      <c r="D7" s="22" t="s">
        <v>211</v>
      </c>
      <c r="E7" s="22" t="str">
        <f>"0,9770"</f>
        <v>0,9770</v>
      </c>
      <c r="F7" s="22" t="s">
        <v>23</v>
      </c>
      <c r="G7" s="22" t="s">
        <v>81</v>
      </c>
      <c r="H7" s="23" t="s">
        <v>463</v>
      </c>
      <c r="I7" s="23" t="s">
        <v>137</v>
      </c>
      <c r="J7" s="23" t="s">
        <v>525</v>
      </c>
      <c r="K7" s="25"/>
      <c r="L7" s="25" t="str">
        <f>"32,5"</f>
        <v>32,5</v>
      </c>
      <c r="M7" s="25" t="str">
        <f>"31,7525"</f>
        <v>31,7525</v>
      </c>
      <c r="N7" s="22" t="s">
        <v>33</v>
      </c>
    </row>
    <row r="8" ht="12.75">
      <c r="B8" s="6" t="s">
        <v>12</v>
      </c>
    </row>
    <row r="9" spans="1:13" ht="15">
      <c r="A9" s="40" t="s">
        <v>67</v>
      </c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4" ht="12.75">
      <c r="A10" s="21" t="s">
        <v>40</v>
      </c>
      <c r="B10" s="18" t="s">
        <v>550</v>
      </c>
      <c r="C10" s="18" t="s">
        <v>549</v>
      </c>
      <c r="D10" s="18" t="s">
        <v>231</v>
      </c>
      <c r="E10" s="18" t="str">
        <f>"0,8682"</f>
        <v>0,8682</v>
      </c>
      <c r="F10" s="18" t="s">
        <v>23</v>
      </c>
      <c r="G10" s="18" t="s">
        <v>81</v>
      </c>
      <c r="H10" s="20" t="s">
        <v>463</v>
      </c>
      <c r="I10" s="19" t="s">
        <v>137</v>
      </c>
      <c r="J10" s="20" t="s">
        <v>137</v>
      </c>
      <c r="K10" s="21"/>
      <c r="L10" s="21" t="str">
        <f>"30,0"</f>
        <v>30,0</v>
      </c>
      <c r="M10" s="21" t="str">
        <f>"26,0460"</f>
        <v>26,0460</v>
      </c>
      <c r="N10" s="18" t="s">
        <v>33</v>
      </c>
    </row>
    <row r="11" spans="1:14" ht="12.75">
      <c r="A11" s="29" t="s">
        <v>40</v>
      </c>
      <c r="B11" s="26" t="s">
        <v>548</v>
      </c>
      <c r="C11" s="26" t="s">
        <v>547</v>
      </c>
      <c r="D11" s="26" t="s">
        <v>546</v>
      </c>
      <c r="E11" s="26" t="str">
        <f>"0,8831"</f>
        <v>0,8831</v>
      </c>
      <c r="F11" s="26" t="s">
        <v>23</v>
      </c>
      <c r="G11" s="26" t="s">
        <v>81</v>
      </c>
      <c r="H11" s="27" t="s">
        <v>137</v>
      </c>
      <c r="I11" s="27" t="s">
        <v>525</v>
      </c>
      <c r="J11" s="28" t="s">
        <v>447</v>
      </c>
      <c r="K11" s="29"/>
      <c r="L11" s="29" t="str">
        <f>"32,5"</f>
        <v>32,5</v>
      </c>
      <c r="M11" s="29" t="str">
        <f>"29,5921"</f>
        <v>29,5921</v>
      </c>
      <c r="N11" s="26" t="s">
        <v>33</v>
      </c>
    </row>
    <row r="12" spans="1:14" ht="12.75">
      <c r="A12" s="25" t="s">
        <v>346</v>
      </c>
      <c r="B12" s="22" t="s">
        <v>132</v>
      </c>
      <c r="C12" s="22" t="s">
        <v>133</v>
      </c>
      <c r="D12" s="22" t="s">
        <v>134</v>
      </c>
      <c r="E12" s="22" t="str">
        <f>"0,8694"</f>
        <v>0,8694</v>
      </c>
      <c r="F12" s="22" t="s">
        <v>23</v>
      </c>
      <c r="G12" s="22" t="s">
        <v>81</v>
      </c>
      <c r="H12" s="23" t="s">
        <v>137</v>
      </c>
      <c r="I12" s="24" t="s">
        <v>525</v>
      </c>
      <c r="J12" s="24" t="s">
        <v>525</v>
      </c>
      <c r="K12" s="25"/>
      <c r="L12" s="25" t="str">
        <f>"30,0"</f>
        <v>30,0</v>
      </c>
      <c r="M12" s="25" t="str">
        <f>"26,0835"</f>
        <v>26,0835</v>
      </c>
      <c r="N12" s="22" t="s">
        <v>33</v>
      </c>
    </row>
    <row r="13" ht="12.75">
      <c r="B13" s="6" t="s">
        <v>12</v>
      </c>
    </row>
    <row r="14" spans="1:13" ht="15">
      <c r="A14" s="40" t="s">
        <v>77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4" ht="12.75">
      <c r="A15" s="14" t="s">
        <v>40</v>
      </c>
      <c r="B15" s="11" t="s">
        <v>507</v>
      </c>
      <c r="C15" s="11" t="s">
        <v>506</v>
      </c>
      <c r="D15" s="11" t="s">
        <v>505</v>
      </c>
      <c r="E15" s="11" t="str">
        <f>"0,7913"</f>
        <v>0,7913</v>
      </c>
      <c r="F15" s="11" t="s">
        <v>23</v>
      </c>
      <c r="G15" s="11" t="s">
        <v>81</v>
      </c>
      <c r="H15" s="13" t="s">
        <v>447</v>
      </c>
      <c r="I15" s="13" t="s">
        <v>212</v>
      </c>
      <c r="J15" s="13" t="s">
        <v>213</v>
      </c>
      <c r="K15" s="14"/>
      <c r="L15" s="14" t="str">
        <f>"40,0"</f>
        <v>40,0</v>
      </c>
      <c r="M15" s="14" t="str">
        <f>"31,6520"</f>
        <v>31,6520</v>
      </c>
      <c r="N15" s="11" t="s">
        <v>33</v>
      </c>
    </row>
    <row r="16" ht="12.75">
      <c r="B16" s="6" t="s">
        <v>12</v>
      </c>
    </row>
    <row r="17" spans="1:13" ht="15">
      <c r="A17" s="40" t="s">
        <v>67</v>
      </c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4" ht="12.75">
      <c r="A18" s="14" t="s">
        <v>40</v>
      </c>
      <c r="B18" s="11" t="s">
        <v>545</v>
      </c>
      <c r="C18" s="11" t="s">
        <v>544</v>
      </c>
      <c r="D18" s="11" t="s">
        <v>236</v>
      </c>
      <c r="E18" s="11" t="str">
        <f>"0,8286"</f>
        <v>0,8286</v>
      </c>
      <c r="F18" s="11" t="s">
        <v>23</v>
      </c>
      <c r="G18" s="11" t="s">
        <v>81</v>
      </c>
      <c r="H18" s="13" t="s">
        <v>201</v>
      </c>
      <c r="I18" s="13" t="s">
        <v>535</v>
      </c>
      <c r="J18" s="12" t="s">
        <v>99</v>
      </c>
      <c r="K18" s="14"/>
      <c r="L18" s="14" t="str">
        <f>"45,0"</f>
        <v>45,0</v>
      </c>
      <c r="M18" s="14" t="str">
        <f>"37,2870"</f>
        <v>37,2870</v>
      </c>
      <c r="N18" s="11" t="s">
        <v>33</v>
      </c>
    </row>
    <row r="19" ht="12.75">
      <c r="B19" s="6" t="s">
        <v>12</v>
      </c>
    </row>
    <row r="20" spans="1:13" ht="15">
      <c r="A20" s="40" t="s">
        <v>77</v>
      </c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4" ht="12.75">
      <c r="A21" s="21" t="s">
        <v>40</v>
      </c>
      <c r="B21" s="18" t="s">
        <v>543</v>
      </c>
      <c r="C21" s="18" t="s">
        <v>542</v>
      </c>
      <c r="D21" s="18" t="s">
        <v>539</v>
      </c>
      <c r="E21" s="18" t="str">
        <f>"0,7471"</f>
        <v>0,7471</v>
      </c>
      <c r="F21" s="18" t="s">
        <v>23</v>
      </c>
      <c r="G21" s="18" t="s">
        <v>81</v>
      </c>
      <c r="H21" s="20" t="s">
        <v>99</v>
      </c>
      <c r="I21" s="20" t="s">
        <v>196</v>
      </c>
      <c r="J21" s="19" t="s">
        <v>96</v>
      </c>
      <c r="K21" s="21"/>
      <c r="L21" s="21" t="str">
        <f>"55,0"</f>
        <v>55,0</v>
      </c>
      <c r="M21" s="21" t="str">
        <f>"44,3777"</f>
        <v>44,3777</v>
      </c>
      <c r="N21" s="18" t="s">
        <v>33</v>
      </c>
    </row>
    <row r="22" spans="1:14" ht="12.75">
      <c r="A22" s="29" t="s">
        <v>40</v>
      </c>
      <c r="B22" s="26" t="s">
        <v>428</v>
      </c>
      <c r="C22" s="26" t="s">
        <v>429</v>
      </c>
      <c r="D22" s="26" t="s">
        <v>430</v>
      </c>
      <c r="E22" s="26" t="str">
        <f>"0,7357"</f>
        <v>0,7357</v>
      </c>
      <c r="F22" s="26" t="s">
        <v>23</v>
      </c>
      <c r="G22" s="26" t="s">
        <v>24</v>
      </c>
      <c r="H22" s="27" t="s">
        <v>202</v>
      </c>
      <c r="I22" s="27" t="s">
        <v>99</v>
      </c>
      <c r="J22" s="28" t="s">
        <v>195</v>
      </c>
      <c r="K22" s="29"/>
      <c r="L22" s="29" t="str">
        <f>"50,0"</f>
        <v>50,0</v>
      </c>
      <c r="M22" s="29" t="str">
        <f>"36,7850"</f>
        <v>36,7850</v>
      </c>
      <c r="N22" s="26" t="s">
        <v>33</v>
      </c>
    </row>
    <row r="23" spans="1:14" ht="12.75">
      <c r="A23" s="25" t="s">
        <v>346</v>
      </c>
      <c r="B23" s="22" t="s">
        <v>541</v>
      </c>
      <c r="C23" s="22" t="s">
        <v>540</v>
      </c>
      <c r="D23" s="22" t="s">
        <v>539</v>
      </c>
      <c r="E23" s="22" t="str">
        <f>"0,7471"</f>
        <v>0,7471</v>
      </c>
      <c r="F23" s="22" t="s">
        <v>23</v>
      </c>
      <c r="G23" s="22" t="s">
        <v>24</v>
      </c>
      <c r="H23" s="23" t="s">
        <v>535</v>
      </c>
      <c r="I23" s="23" t="s">
        <v>202</v>
      </c>
      <c r="J23" s="24" t="s">
        <v>99</v>
      </c>
      <c r="K23" s="25"/>
      <c r="L23" s="25" t="str">
        <f>"47,5"</f>
        <v>47,5</v>
      </c>
      <c r="M23" s="25" t="str">
        <f>"35,4872"</f>
        <v>35,4872</v>
      </c>
      <c r="N23" s="22" t="s">
        <v>33</v>
      </c>
    </row>
    <row r="24" ht="12.75">
      <c r="B24" s="6" t="s">
        <v>12</v>
      </c>
    </row>
    <row r="25" spans="1:13" ht="15">
      <c r="A25" s="40" t="s">
        <v>92</v>
      </c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4" ht="12.75">
      <c r="A26" s="21" t="s">
        <v>40</v>
      </c>
      <c r="B26" s="18" t="s">
        <v>476</v>
      </c>
      <c r="C26" s="18" t="s">
        <v>475</v>
      </c>
      <c r="D26" s="18" t="s">
        <v>474</v>
      </c>
      <c r="E26" s="18" t="str">
        <f>"0,6964"</f>
        <v>0,6964</v>
      </c>
      <c r="F26" s="18" t="s">
        <v>23</v>
      </c>
      <c r="G26" s="18" t="s">
        <v>288</v>
      </c>
      <c r="H26" s="19" t="s">
        <v>99</v>
      </c>
      <c r="I26" s="20" t="s">
        <v>99</v>
      </c>
      <c r="J26" s="19" t="s">
        <v>195</v>
      </c>
      <c r="K26" s="21"/>
      <c r="L26" s="21" t="str">
        <f>"50,0"</f>
        <v>50,0</v>
      </c>
      <c r="M26" s="21" t="str">
        <f>"37,6056"</f>
        <v>37,6056</v>
      </c>
      <c r="N26" s="18" t="s">
        <v>33</v>
      </c>
    </row>
    <row r="27" spans="1:14" ht="12.75">
      <c r="A27" s="29" t="s">
        <v>40</v>
      </c>
      <c r="B27" s="26" t="s">
        <v>138</v>
      </c>
      <c r="C27" s="26" t="s">
        <v>139</v>
      </c>
      <c r="D27" s="26" t="s">
        <v>140</v>
      </c>
      <c r="E27" s="26" t="str">
        <f>"0,6716"</f>
        <v>0,6716</v>
      </c>
      <c r="F27" s="26" t="s">
        <v>23</v>
      </c>
      <c r="G27" s="26" t="s">
        <v>24</v>
      </c>
      <c r="H27" s="27" t="s">
        <v>535</v>
      </c>
      <c r="I27" s="27" t="s">
        <v>195</v>
      </c>
      <c r="J27" s="27" t="s">
        <v>196</v>
      </c>
      <c r="K27" s="29"/>
      <c r="L27" s="29" t="str">
        <f>"55,0"</f>
        <v>55,0</v>
      </c>
      <c r="M27" s="29" t="str">
        <f>"37,6768"</f>
        <v>37,6768</v>
      </c>
      <c r="N27" s="26" t="s">
        <v>33</v>
      </c>
    </row>
    <row r="28" spans="1:14" ht="12.75">
      <c r="A28" s="25" t="s">
        <v>40</v>
      </c>
      <c r="B28" s="22" t="s">
        <v>538</v>
      </c>
      <c r="C28" s="22" t="s">
        <v>537</v>
      </c>
      <c r="D28" s="22" t="s">
        <v>536</v>
      </c>
      <c r="E28" s="22" t="str">
        <f>"0,6914"</f>
        <v>0,6914</v>
      </c>
      <c r="F28" s="22" t="s">
        <v>23</v>
      </c>
      <c r="G28" s="22" t="s">
        <v>81</v>
      </c>
      <c r="H28" s="23" t="s">
        <v>535</v>
      </c>
      <c r="I28" s="24" t="s">
        <v>195</v>
      </c>
      <c r="J28" s="24" t="s">
        <v>195</v>
      </c>
      <c r="K28" s="25"/>
      <c r="L28" s="25" t="str">
        <f>"45,0"</f>
        <v>45,0</v>
      </c>
      <c r="M28" s="25" t="str">
        <f>"31,1130"</f>
        <v>31,1130</v>
      </c>
      <c r="N28" s="22" t="s">
        <v>33</v>
      </c>
    </row>
    <row r="29" ht="12.75">
      <c r="B29" s="6" t="s">
        <v>12</v>
      </c>
    </row>
    <row r="30" spans="1:13" ht="15">
      <c r="A30" s="40" t="s">
        <v>19</v>
      </c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4" ht="12.75">
      <c r="A31" s="14" t="s">
        <v>40</v>
      </c>
      <c r="B31" s="11" t="s">
        <v>534</v>
      </c>
      <c r="C31" s="11" t="s">
        <v>533</v>
      </c>
      <c r="D31" s="11" t="s">
        <v>532</v>
      </c>
      <c r="E31" s="11" t="str">
        <f>"0,6388"</f>
        <v>0,6388</v>
      </c>
      <c r="F31" s="11" t="s">
        <v>23</v>
      </c>
      <c r="G31" s="11" t="s">
        <v>81</v>
      </c>
      <c r="H31" s="13" t="s">
        <v>196</v>
      </c>
      <c r="I31" s="12" t="s">
        <v>207</v>
      </c>
      <c r="J31" s="14"/>
      <c r="K31" s="14"/>
      <c r="L31" s="14" t="str">
        <f>"55,0"</f>
        <v>55,0</v>
      </c>
      <c r="M31" s="14" t="str">
        <f>"35,1340"</f>
        <v>35,1340</v>
      </c>
      <c r="N31" s="11" t="s">
        <v>33</v>
      </c>
    </row>
    <row r="32" ht="12.75">
      <c r="B32" s="6" t="s">
        <v>12</v>
      </c>
    </row>
    <row r="33" spans="1:13" ht="15">
      <c r="A33" s="40" t="s">
        <v>53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4" ht="12.75">
      <c r="A34" s="21" t="s">
        <v>40</v>
      </c>
      <c r="B34" s="18" t="s">
        <v>531</v>
      </c>
      <c r="C34" s="18" t="s">
        <v>530</v>
      </c>
      <c r="D34" s="18" t="s">
        <v>529</v>
      </c>
      <c r="E34" s="18" t="str">
        <f>"0,6055"</f>
        <v>0,6055</v>
      </c>
      <c r="F34" s="18" t="s">
        <v>23</v>
      </c>
      <c r="G34" s="18" t="s">
        <v>288</v>
      </c>
      <c r="H34" s="20" t="s">
        <v>196</v>
      </c>
      <c r="I34" s="20" t="s">
        <v>96</v>
      </c>
      <c r="J34" s="20" t="s">
        <v>100</v>
      </c>
      <c r="K34" s="21"/>
      <c r="L34" s="21" t="str">
        <f>"65,0"</f>
        <v>65,0</v>
      </c>
      <c r="M34" s="21" t="str">
        <f>"39,3575"</f>
        <v>39,3575</v>
      </c>
      <c r="N34" s="18" t="s">
        <v>33</v>
      </c>
    </row>
    <row r="35" spans="1:14" ht="12.75">
      <c r="A35" s="29" t="s">
        <v>346</v>
      </c>
      <c r="B35" s="26" t="s">
        <v>528</v>
      </c>
      <c r="C35" s="26" t="s">
        <v>527</v>
      </c>
      <c r="D35" s="26" t="s">
        <v>526</v>
      </c>
      <c r="E35" s="26" t="str">
        <f>"0,5986"</f>
        <v>0,5986</v>
      </c>
      <c r="F35" s="26" t="s">
        <v>23</v>
      </c>
      <c r="G35" s="26" t="s">
        <v>288</v>
      </c>
      <c r="H35" s="27" t="s">
        <v>196</v>
      </c>
      <c r="I35" s="28" t="s">
        <v>74</v>
      </c>
      <c r="J35" s="28" t="s">
        <v>74</v>
      </c>
      <c r="K35" s="29"/>
      <c r="L35" s="29" t="str">
        <f>"55,0"</f>
        <v>55,0</v>
      </c>
      <c r="M35" s="29" t="str">
        <f>"33,2522"</f>
        <v>33,2522</v>
      </c>
      <c r="N35" s="26" t="s">
        <v>33</v>
      </c>
    </row>
    <row r="36" spans="1:14" ht="12.75">
      <c r="A36" s="29" t="s">
        <v>40</v>
      </c>
      <c r="B36" s="26" t="s">
        <v>145</v>
      </c>
      <c r="C36" s="26" t="s">
        <v>146</v>
      </c>
      <c r="D36" s="26" t="s">
        <v>147</v>
      </c>
      <c r="E36" s="26" t="str">
        <f>"0,6059"</f>
        <v>0,6059</v>
      </c>
      <c r="F36" s="26" t="s">
        <v>23</v>
      </c>
      <c r="G36" s="26" t="s">
        <v>81</v>
      </c>
      <c r="H36" s="27" t="s">
        <v>196</v>
      </c>
      <c r="I36" s="27" t="s">
        <v>96</v>
      </c>
      <c r="J36" s="28" t="s">
        <v>100</v>
      </c>
      <c r="K36" s="29"/>
      <c r="L36" s="29" t="str">
        <f>"60,0"</f>
        <v>60,0</v>
      </c>
      <c r="M36" s="29" t="str">
        <f>"42,6432"</f>
        <v>42,6432</v>
      </c>
      <c r="N36" s="26" t="s">
        <v>33</v>
      </c>
    </row>
    <row r="37" spans="1:14" ht="12.75">
      <c r="A37" s="29" t="s">
        <v>40</v>
      </c>
      <c r="B37" s="26" t="s">
        <v>296</v>
      </c>
      <c r="C37" s="26" t="s">
        <v>297</v>
      </c>
      <c r="D37" s="26" t="s">
        <v>298</v>
      </c>
      <c r="E37" s="26" t="str">
        <f>"0,5889"</f>
        <v>0,5889</v>
      </c>
      <c r="F37" s="26" t="s">
        <v>23</v>
      </c>
      <c r="G37" s="26" t="s">
        <v>81</v>
      </c>
      <c r="H37" s="27" t="s">
        <v>202</v>
      </c>
      <c r="I37" s="27" t="s">
        <v>99</v>
      </c>
      <c r="J37" s="29"/>
      <c r="K37" s="29"/>
      <c r="L37" s="29" t="str">
        <f>"50,0"</f>
        <v>50,0</v>
      </c>
      <c r="M37" s="29" t="str">
        <f>"60,9512"</f>
        <v>60,9512</v>
      </c>
      <c r="N37" s="26" t="s">
        <v>33</v>
      </c>
    </row>
    <row r="38" spans="1:14" ht="12.75">
      <c r="A38" s="25" t="s">
        <v>40</v>
      </c>
      <c r="B38" s="22" t="s">
        <v>490</v>
      </c>
      <c r="C38" s="22" t="s">
        <v>489</v>
      </c>
      <c r="D38" s="22" t="s">
        <v>488</v>
      </c>
      <c r="E38" s="22" t="str">
        <f>"0,5877"</f>
        <v>0,5877</v>
      </c>
      <c r="F38" s="22" t="s">
        <v>23</v>
      </c>
      <c r="G38" s="22" t="s">
        <v>81</v>
      </c>
      <c r="H38" s="24" t="s">
        <v>525</v>
      </c>
      <c r="I38" s="23" t="s">
        <v>447</v>
      </c>
      <c r="J38" s="25"/>
      <c r="K38" s="25"/>
      <c r="L38" s="25" t="str">
        <f>"35,0"</f>
        <v>35,0</v>
      </c>
      <c r="M38" s="25" t="str">
        <f>"42,9285"</f>
        <v>42,9285</v>
      </c>
      <c r="N38" s="22" t="s">
        <v>33</v>
      </c>
    </row>
    <row r="39" ht="12.75">
      <c r="B39" s="6" t="s">
        <v>12</v>
      </c>
    </row>
    <row r="40" spans="1:13" ht="15">
      <c r="A40" s="40" t="s">
        <v>148</v>
      </c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4" ht="12.75">
      <c r="A41" s="14" t="s">
        <v>40</v>
      </c>
      <c r="B41" s="11" t="s">
        <v>524</v>
      </c>
      <c r="C41" s="11" t="s">
        <v>523</v>
      </c>
      <c r="D41" s="11" t="s">
        <v>522</v>
      </c>
      <c r="E41" s="11" t="str">
        <f>"0,5834"</f>
        <v>0,5834</v>
      </c>
      <c r="F41" s="11" t="s">
        <v>23</v>
      </c>
      <c r="G41" s="11" t="s">
        <v>81</v>
      </c>
      <c r="H41" s="13" t="s">
        <v>96</v>
      </c>
      <c r="I41" s="13" t="s">
        <v>74</v>
      </c>
      <c r="J41" s="13" t="s">
        <v>100</v>
      </c>
      <c r="K41" s="14"/>
      <c r="L41" s="14" t="str">
        <f>"65,0"</f>
        <v>65,0</v>
      </c>
      <c r="M41" s="14" t="str">
        <f>"43,3816"</f>
        <v>43,3816</v>
      </c>
      <c r="N41" s="11" t="s">
        <v>33</v>
      </c>
    </row>
    <row r="42" ht="12.75">
      <c r="B42" s="6" t="s">
        <v>12</v>
      </c>
    </row>
    <row r="43" spans="1:13" ht="15">
      <c r="A43" s="40" t="s">
        <v>165</v>
      </c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4" ht="12.75">
      <c r="A44" s="14" t="s">
        <v>40</v>
      </c>
      <c r="B44" s="11" t="s">
        <v>521</v>
      </c>
      <c r="C44" s="11" t="s">
        <v>520</v>
      </c>
      <c r="D44" s="11" t="s">
        <v>519</v>
      </c>
      <c r="E44" s="11" t="str">
        <f>"0,5216"</f>
        <v>0,5216</v>
      </c>
      <c r="F44" s="11" t="s">
        <v>23</v>
      </c>
      <c r="G44" s="11" t="s">
        <v>81</v>
      </c>
      <c r="H44" s="13" t="s">
        <v>75</v>
      </c>
      <c r="I44" s="12" t="s">
        <v>97</v>
      </c>
      <c r="J44" s="12" t="s">
        <v>97</v>
      </c>
      <c r="K44" s="14"/>
      <c r="L44" s="14" t="str">
        <f>"67,5"</f>
        <v>67,5</v>
      </c>
      <c r="M44" s="14" t="str">
        <f>"38,0246"</f>
        <v>38,0246</v>
      </c>
      <c r="N44" s="11" t="s">
        <v>33</v>
      </c>
    </row>
    <row r="45" ht="12.75">
      <c r="B45" s="6" t="s">
        <v>12</v>
      </c>
    </row>
    <row r="46" spans="2:14" ht="12.75">
      <c r="B46" s="6" t="s">
        <v>12</v>
      </c>
      <c r="C46" s="7"/>
      <c r="D46" s="7"/>
      <c r="E46" s="7"/>
      <c r="F46" s="7"/>
      <c r="G46" s="7"/>
      <c r="H46" s="6"/>
      <c r="I46" s="3"/>
      <c r="J46" s="3"/>
      <c r="K46" s="3"/>
      <c r="L46" s="3"/>
      <c r="M46" s="3"/>
      <c r="N46" s="3"/>
    </row>
    <row r="47" spans="2:14" ht="12.75">
      <c r="B47" s="6" t="s">
        <v>12</v>
      </c>
      <c r="C47" s="7"/>
      <c r="D47" s="7"/>
      <c r="E47" s="7"/>
      <c r="F47" s="7"/>
      <c r="G47" s="7"/>
      <c r="H47" s="6"/>
      <c r="I47" s="3"/>
      <c r="J47" s="3"/>
      <c r="K47" s="3"/>
      <c r="L47" s="3"/>
      <c r="M47" s="3"/>
      <c r="N47" s="3"/>
    </row>
    <row r="48" spans="2:14" ht="12.75">
      <c r="B48" s="6" t="s">
        <v>12</v>
      </c>
      <c r="C48" s="7"/>
      <c r="D48" s="7"/>
      <c r="E48" s="7"/>
      <c r="F48" s="7"/>
      <c r="G48" s="7"/>
      <c r="H48" s="6"/>
      <c r="I48" s="3"/>
      <c r="J48" s="3"/>
      <c r="K48" s="3"/>
      <c r="L48" s="3"/>
      <c r="M48" s="3"/>
      <c r="N48" s="3"/>
    </row>
    <row r="49" spans="2:14" ht="12.75">
      <c r="B49" s="6" t="s">
        <v>12</v>
      </c>
      <c r="C49" s="7"/>
      <c r="D49" s="7"/>
      <c r="E49" s="7"/>
      <c r="F49" s="7"/>
      <c r="G49" s="7"/>
      <c r="H49" s="6"/>
      <c r="I49" s="3"/>
      <c r="J49" s="3"/>
      <c r="K49" s="3"/>
      <c r="L49" s="3"/>
      <c r="M49" s="3"/>
      <c r="N49" s="3"/>
    </row>
    <row r="50" spans="2:14" ht="12.75">
      <c r="B50" s="6" t="s">
        <v>12</v>
      </c>
      <c r="C50" s="7"/>
      <c r="D50" s="7"/>
      <c r="E50" s="7"/>
      <c r="F50" s="7"/>
      <c r="G50" s="7"/>
      <c r="H50" s="6"/>
      <c r="I50" s="3"/>
      <c r="J50" s="3"/>
      <c r="K50" s="3"/>
      <c r="L50" s="3"/>
      <c r="M50" s="3"/>
      <c r="N50" s="3"/>
    </row>
    <row r="51" spans="2:14" ht="12.75">
      <c r="B51" s="6" t="s">
        <v>12</v>
      </c>
      <c r="C51" s="7"/>
      <c r="D51" s="7"/>
      <c r="E51" s="7"/>
      <c r="F51" s="7"/>
      <c r="G51" s="7"/>
      <c r="H51" s="6"/>
      <c r="I51" s="3"/>
      <c r="J51" s="3"/>
      <c r="K51" s="3"/>
      <c r="L51" s="3"/>
      <c r="M51" s="3"/>
      <c r="N51" s="3"/>
    </row>
    <row r="52" spans="2:14" ht="12.75">
      <c r="B52" s="6" t="s">
        <v>12</v>
      </c>
      <c r="C52" s="7"/>
      <c r="D52" s="7"/>
      <c r="E52" s="7"/>
      <c r="F52" s="7"/>
      <c r="G52" s="7"/>
      <c r="H52" s="6"/>
      <c r="I52" s="3"/>
      <c r="J52" s="3"/>
      <c r="K52" s="3"/>
      <c r="L52" s="3"/>
      <c r="M52" s="3"/>
      <c r="N52" s="3"/>
    </row>
    <row r="53" spans="2:14" ht="12.75">
      <c r="B53" s="6" t="s">
        <v>12</v>
      </c>
      <c r="C53" s="7"/>
      <c r="D53" s="7"/>
      <c r="E53" s="7"/>
      <c r="F53" s="7"/>
      <c r="G53" s="7"/>
      <c r="H53" s="6"/>
      <c r="I53" s="3"/>
      <c r="J53" s="3"/>
      <c r="K53" s="3"/>
      <c r="L53" s="3"/>
      <c r="M53" s="3"/>
      <c r="N53" s="3"/>
    </row>
    <row r="54" spans="2:14" ht="12.75">
      <c r="B54" s="6" t="s">
        <v>12</v>
      </c>
      <c r="C54" s="7"/>
      <c r="D54" s="7"/>
      <c r="E54" s="7"/>
      <c r="F54" s="7"/>
      <c r="G54" s="7"/>
      <c r="H54" s="6"/>
      <c r="I54" s="3"/>
      <c r="J54" s="3"/>
      <c r="K54" s="3"/>
      <c r="L54" s="3"/>
      <c r="M54" s="3"/>
      <c r="N54" s="3"/>
    </row>
    <row r="55" spans="2:14" ht="12.75">
      <c r="B55" s="6" t="s">
        <v>12</v>
      </c>
      <c r="C55" s="7"/>
      <c r="D55" s="7"/>
      <c r="E55" s="7"/>
      <c r="F55" s="7"/>
      <c r="G55" s="7"/>
      <c r="H55" s="6"/>
      <c r="I55" s="3"/>
      <c r="J55" s="3"/>
      <c r="K55" s="3"/>
      <c r="L55" s="3"/>
      <c r="M55" s="3"/>
      <c r="N55" s="3"/>
    </row>
    <row r="56" spans="2:14" ht="12.75">
      <c r="B56" s="6" t="s">
        <v>12</v>
      </c>
      <c r="C56" s="7"/>
      <c r="D56" s="7"/>
      <c r="E56" s="7"/>
      <c r="F56" s="7"/>
      <c r="G56" s="7"/>
      <c r="H56" s="6"/>
      <c r="I56" s="3"/>
      <c r="J56" s="3"/>
      <c r="K56" s="3"/>
      <c r="L56" s="3"/>
      <c r="M56" s="3"/>
      <c r="N56" s="3"/>
    </row>
    <row r="57" spans="2:14" ht="12.75">
      <c r="B57" s="6" t="s">
        <v>12</v>
      </c>
      <c r="C57" s="7"/>
      <c r="D57" s="7"/>
      <c r="E57" s="7"/>
      <c r="F57" s="7"/>
      <c r="G57" s="7"/>
      <c r="H57" s="6"/>
      <c r="I57" s="3"/>
      <c r="J57" s="3"/>
      <c r="K57" s="3"/>
      <c r="L57" s="3"/>
      <c r="M57" s="3"/>
      <c r="N57" s="3"/>
    </row>
    <row r="58" spans="2:14" ht="12.75">
      <c r="B58" s="6" t="s">
        <v>12</v>
      </c>
      <c r="C58" s="7"/>
      <c r="D58" s="7"/>
      <c r="E58" s="7"/>
      <c r="F58" s="7"/>
      <c r="G58" s="7"/>
      <c r="H58" s="6"/>
      <c r="I58" s="3"/>
      <c r="J58" s="3"/>
      <c r="K58" s="3"/>
      <c r="L58" s="3"/>
      <c r="M58" s="3"/>
      <c r="N58" s="3"/>
    </row>
    <row r="59" spans="2:14" ht="12.75">
      <c r="B59" s="6" t="s">
        <v>12</v>
      </c>
      <c r="C59" s="7"/>
      <c r="D59" s="7"/>
      <c r="E59" s="7"/>
      <c r="F59" s="7"/>
      <c r="G59" s="7"/>
      <c r="H59" s="6"/>
      <c r="I59" s="3"/>
      <c r="J59" s="3"/>
      <c r="K59" s="3"/>
      <c r="L59" s="3"/>
      <c r="M59" s="3"/>
      <c r="N59" s="3"/>
    </row>
    <row r="60" spans="2:14" ht="12.75">
      <c r="B60" s="6" t="s">
        <v>12</v>
      </c>
      <c r="C60" s="7"/>
      <c r="D60" s="7"/>
      <c r="E60" s="7"/>
      <c r="F60" s="7"/>
      <c r="G60" s="7"/>
      <c r="H60" s="6"/>
      <c r="I60" s="3"/>
      <c r="J60" s="3"/>
      <c r="K60" s="3"/>
      <c r="L60" s="3"/>
      <c r="M60" s="3"/>
      <c r="N60" s="3"/>
    </row>
    <row r="61" spans="2:14" ht="12.75">
      <c r="B61" s="6" t="s">
        <v>12</v>
      </c>
      <c r="C61" s="7"/>
      <c r="D61" s="7"/>
      <c r="E61" s="7"/>
      <c r="F61" s="7"/>
      <c r="G61" s="7"/>
      <c r="H61" s="6"/>
      <c r="I61" s="3"/>
      <c r="J61" s="3"/>
      <c r="K61" s="3"/>
      <c r="L61" s="3"/>
      <c r="M61" s="3"/>
      <c r="N61" s="3"/>
    </row>
    <row r="62" spans="2:14" ht="12.75">
      <c r="B62" s="6" t="s">
        <v>12</v>
      </c>
      <c r="C62" s="7"/>
      <c r="D62" s="7"/>
      <c r="E62" s="7"/>
      <c r="F62" s="7"/>
      <c r="G62" s="7"/>
      <c r="H62" s="6"/>
      <c r="I62" s="3"/>
      <c r="J62" s="3"/>
      <c r="K62" s="3"/>
      <c r="L62" s="3"/>
      <c r="M62" s="3"/>
      <c r="N62" s="3"/>
    </row>
    <row r="63" spans="2:14" ht="12.75">
      <c r="B63" s="6" t="s">
        <v>12</v>
      </c>
      <c r="C63" s="7"/>
      <c r="D63" s="7"/>
      <c r="E63" s="7"/>
      <c r="F63" s="7"/>
      <c r="G63" s="7"/>
      <c r="H63" s="6"/>
      <c r="I63" s="3"/>
      <c r="J63" s="3"/>
      <c r="K63" s="3"/>
      <c r="L63" s="3"/>
      <c r="M63" s="3"/>
      <c r="N63" s="3"/>
    </row>
    <row r="64" spans="2:14" ht="12.75">
      <c r="B64" s="6" t="s">
        <v>12</v>
      </c>
      <c r="C64" s="7"/>
      <c r="D64" s="7"/>
      <c r="E64" s="7"/>
      <c r="F64" s="7"/>
      <c r="G64" s="7"/>
      <c r="H64" s="6"/>
      <c r="I64" s="3"/>
      <c r="J64" s="3"/>
      <c r="K64" s="3"/>
      <c r="L64" s="3"/>
      <c r="M64" s="3"/>
      <c r="N64" s="3"/>
    </row>
    <row r="65" spans="2:14" ht="12.75">
      <c r="B65" s="6" t="s">
        <v>12</v>
      </c>
      <c r="C65" s="7"/>
      <c r="D65" s="7"/>
      <c r="E65" s="7"/>
      <c r="F65" s="7"/>
      <c r="G65" s="7"/>
      <c r="H65" s="6"/>
      <c r="I65" s="3"/>
      <c r="J65" s="3"/>
      <c r="K65" s="3"/>
      <c r="L65" s="3"/>
      <c r="M65" s="3"/>
      <c r="N65" s="3"/>
    </row>
    <row r="66" spans="2:14" ht="12.75">
      <c r="B66" s="6" t="s">
        <v>12</v>
      </c>
      <c r="C66" s="7"/>
      <c r="D66" s="7"/>
      <c r="E66" s="7"/>
      <c r="F66" s="7"/>
      <c r="G66" s="7"/>
      <c r="H66" s="6"/>
      <c r="I66" s="3"/>
      <c r="J66" s="3"/>
      <c r="K66" s="3"/>
      <c r="L66" s="3"/>
      <c r="M66" s="3"/>
      <c r="N66" s="3"/>
    </row>
    <row r="67" spans="2:14" ht="12.75">
      <c r="B67" s="6" t="s">
        <v>12</v>
      </c>
      <c r="C67" s="7"/>
      <c r="D67" s="7"/>
      <c r="E67" s="7"/>
      <c r="F67" s="7"/>
      <c r="G67" s="7"/>
      <c r="H67" s="6"/>
      <c r="I67" s="3"/>
      <c r="J67" s="3"/>
      <c r="K67" s="3"/>
      <c r="L67" s="3"/>
      <c r="M67" s="3"/>
      <c r="N67" s="3"/>
    </row>
    <row r="68" spans="2:14" ht="12.75">
      <c r="B68" s="6" t="s">
        <v>12</v>
      </c>
      <c r="C68" s="7"/>
      <c r="D68" s="7"/>
      <c r="E68" s="7"/>
      <c r="F68" s="7"/>
      <c r="G68" s="7"/>
      <c r="H68" s="6"/>
      <c r="I68" s="3"/>
      <c r="J68" s="3"/>
      <c r="K68" s="3"/>
      <c r="L68" s="3"/>
      <c r="M68" s="3"/>
      <c r="N68" s="3"/>
    </row>
    <row r="69" spans="2:14" ht="12.75">
      <c r="B69" s="6" t="s">
        <v>12</v>
      </c>
      <c r="C69" s="7"/>
      <c r="D69" s="7"/>
      <c r="E69" s="7"/>
      <c r="F69" s="7"/>
      <c r="G69" s="7"/>
      <c r="H69" s="6"/>
      <c r="I69" s="3"/>
      <c r="J69" s="3"/>
      <c r="K69" s="3"/>
      <c r="L69" s="3"/>
      <c r="M69" s="3"/>
      <c r="N69" s="3"/>
    </row>
    <row r="70" spans="2:14" ht="12.75">
      <c r="B70" s="6" t="s">
        <v>12</v>
      </c>
      <c r="C70" s="7"/>
      <c r="D70" s="7"/>
      <c r="E70" s="7"/>
      <c r="F70" s="7"/>
      <c r="G70" s="7"/>
      <c r="H70" s="6"/>
      <c r="I70" s="3"/>
      <c r="J70" s="3"/>
      <c r="K70" s="3"/>
      <c r="L70" s="3"/>
      <c r="M70" s="3"/>
      <c r="N70" s="3"/>
    </row>
    <row r="71" spans="2:14" ht="12.75">
      <c r="B71" s="6" t="s">
        <v>12</v>
      </c>
      <c r="C71" s="7"/>
      <c r="D71" s="7"/>
      <c r="E71" s="7"/>
      <c r="F71" s="7"/>
      <c r="G71" s="7"/>
      <c r="H71" s="6"/>
      <c r="I71" s="3"/>
      <c r="J71" s="3"/>
      <c r="K71" s="3"/>
      <c r="L71" s="3"/>
      <c r="M71" s="3"/>
      <c r="N71" s="3"/>
    </row>
    <row r="72" spans="2:14" ht="12.75">
      <c r="B72" s="6" t="s">
        <v>12</v>
      </c>
      <c r="C72" s="7"/>
      <c r="D72" s="7"/>
      <c r="E72" s="7"/>
      <c r="F72" s="7"/>
      <c r="G72" s="7"/>
      <c r="H72" s="6"/>
      <c r="I72" s="3"/>
      <c r="J72" s="3"/>
      <c r="K72" s="3"/>
      <c r="L72" s="3"/>
      <c r="M72" s="3"/>
      <c r="N72" s="3"/>
    </row>
    <row r="73" spans="2:14" ht="12.75">
      <c r="B73" s="6" t="s">
        <v>12</v>
      </c>
      <c r="C73" s="7"/>
      <c r="D73" s="7"/>
      <c r="E73" s="7"/>
      <c r="F73" s="7"/>
      <c r="G73" s="7"/>
      <c r="H73" s="6"/>
      <c r="I73" s="3"/>
      <c r="J73" s="3"/>
      <c r="K73" s="3"/>
      <c r="L73" s="3"/>
      <c r="M73" s="3"/>
      <c r="N73" s="3"/>
    </row>
    <row r="74" spans="2:14" ht="12.75">
      <c r="B74" s="6" t="s">
        <v>12</v>
      </c>
      <c r="C74" s="7"/>
      <c r="D74" s="7"/>
      <c r="E74" s="7"/>
      <c r="F74" s="7"/>
      <c r="G74" s="7"/>
      <c r="H74" s="6"/>
      <c r="I74" s="3"/>
      <c r="J74" s="3"/>
      <c r="K74" s="3"/>
      <c r="L74" s="3"/>
      <c r="M74" s="3"/>
      <c r="N74" s="3"/>
    </row>
    <row r="75" spans="2:14" ht="12.75">
      <c r="B75" s="6" t="s">
        <v>12</v>
      </c>
      <c r="C75" s="7"/>
      <c r="D75" s="7"/>
      <c r="E75" s="7"/>
      <c r="F75" s="7"/>
      <c r="G75" s="7"/>
      <c r="H75" s="6"/>
      <c r="I75" s="3"/>
      <c r="J75" s="3"/>
      <c r="K75" s="3"/>
      <c r="L75" s="3"/>
      <c r="M75" s="3"/>
      <c r="N75" s="3"/>
    </row>
    <row r="76" spans="2:14" ht="12.75">
      <c r="B76" s="6" t="s">
        <v>12</v>
      </c>
      <c r="C76" s="7"/>
      <c r="D76" s="7"/>
      <c r="E76" s="7"/>
      <c r="F76" s="7"/>
      <c r="G76" s="7"/>
      <c r="H76" s="6"/>
      <c r="I76" s="3"/>
      <c r="J76" s="3"/>
      <c r="K76" s="3"/>
      <c r="L76" s="3"/>
      <c r="M76" s="3"/>
      <c r="N76" s="3"/>
    </row>
    <row r="77" spans="2:14" ht="12.75">
      <c r="B77" s="6" t="s">
        <v>12</v>
      </c>
      <c r="C77" s="7"/>
      <c r="D77" s="7"/>
      <c r="E77" s="7"/>
      <c r="F77" s="7"/>
      <c r="G77" s="7"/>
      <c r="H77" s="6"/>
      <c r="I77" s="3"/>
      <c r="J77" s="3"/>
      <c r="K77" s="3"/>
      <c r="L77" s="3"/>
      <c r="M77" s="3"/>
      <c r="N77" s="3"/>
    </row>
    <row r="78" spans="2:14" ht="12.75">
      <c r="B78" s="6" t="s">
        <v>12</v>
      </c>
      <c r="C78" s="7"/>
      <c r="D78" s="7"/>
      <c r="E78" s="7"/>
      <c r="F78" s="7"/>
      <c r="G78" s="7"/>
      <c r="H78" s="6"/>
      <c r="I78" s="3"/>
      <c r="J78" s="3"/>
      <c r="K78" s="3"/>
      <c r="L78" s="3"/>
      <c r="M78" s="3"/>
      <c r="N78" s="3"/>
    </row>
    <row r="79" spans="2:14" ht="12.75">
      <c r="B79" s="6" t="s">
        <v>12</v>
      </c>
      <c r="C79" s="7"/>
      <c r="D79" s="7"/>
      <c r="E79" s="7"/>
      <c r="F79" s="7"/>
      <c r="G79" s="7"/>
      <c r="H79" s="6"/>
      <c r="I79" s="3"/>
      <c r="J79" s="3"/>
      <c r="K79" s="3"/>
      <c r="L79" s="3"/>
      <c r="M79" s="3"/>
      <c r="N79" s="3"/>
    </row>
    <row r="80" spans="2:14" ht="12.75">
      <c r="B80" s="6" t="s">
        <v>12</v>
      </c>
      <c r="C80" s="7"/>
      <c r="D80" s="7"/>
      <c r="E80" s="7"/>
      <c r="F80" s="7"/>
      <c r="G80" s="7"/>
      <c r="H80" s="6"/>
      <c r="I80" s="3"/>
      <c r="J80" s="3"/>
      <c r="K80" s="3"/>
      <c r="L80" s="3"/>
      <c r="M80" s="3"/>
      <c r="N80" s="3"/>
    </row>
    <row r="81" spans="2:14" ht="12.75">
      <c r="B81" s="6" t="s">
        <v>12</v>
      </c>
      <c r="C81" s="7"/>
      <c r="D81" s="7"/>
      <c r="E81" s="7"/>
      <c r="F81" s="7"/>
      <c r="G81" s="7"/>
      <c r="H81" s="6"/>
      <c r="I81" s="3"/>
      <c r="J81" s="3"/>
      <c r="K81" s="3"/>
      <c r="L81" s="3"/>
      <c r="M81" s="3"/>
      <c r="N81" s="3"/>
    </row>
    <row r="82" spans="2:14" ht="12.75">
      <c r="B82" s="6" t="s">
        <v>12</v>
      </c>
      <c r="C82" s="7"/>
      <c r="D82" s="7"/>
      <c r="E82" s="7"/>
      <c r="F82" s="7"/>
      <c r="G82" s="7"/>
      <c r="H82" s="6"/>
      <c r="I82" s="3"/>
      <c r="J82" s="3"/>
      <c r="K82" s="3"/>
      <c r="L82" s="3"/>
      <c r="M82" s="3"/>
      <c r="N82" s="3"/>
    </row>
    <row r="83" spans="2:14" ht="12.75">
      <c r="B83" s="6" t="s">
        <v>12</v>
      </c>
      <c r="C83" s="7"/>
      <c r="D83" s="7"/>
      <c r="E83" s="7"/>
      <c r="F83" s="7"/>
      <c r="G83" s="7"/>
      <c r="H83" s="6"/>
      <c r="I83" s="3"/>
      <c r="J83" s="3"/>
      <c r="K83" s="3"/>
      <c r="L83" s="3"/>
      <c r="M83" s="3"/>
      <c r="N83" s="3"/>
    </row>
    <row r="84" spans="2:14" ht="12.75">
      <c r="B84" s="6" t="s">
        <v>12</v>
      </c>
      <c r="C84" s="7"/>
      <c r="D84" s="7"/>
      <c r="E84" s="7"/>
      <c r="F84" s="7"/>
      <c r="G84" s="7"/>
      <c r="H84" s="6"/>
      <c r="I84" s="3"/>
      <c r="J84" s="3"/>
      <c r="K84" s="3"/>
      <c r="L84" s="3"/>
      <c r="M84" s="3"/>
      <c r="N84" s="3"/>
    </row>
    <row r="85" spans="2:14" ht="12.75">
      <c r="B85" s="6" t="s">
        <v>12</v>
      </c>
      <c r="C85" s="7"/>
      <c r="D85" s="7"/>
      <c r="E85" s="7"/>
      <c r="F85" s="7"/>
      <c r="G85" s="7"/>
      <c r="H85" s="6"/>
      <c r="I85" s="3"/>
      <c r="J85" s="3"/>
      <c r="K85" s="3"/>
      <c r="L85" s="3"/>
      <c r="M85" s="3"/>
      <c r="N85" s="3"/>
    </row>
    <row r="86" spans="2:14" ht="12.75">
      <c r="B86" s="6" t="s">
        <v>12</v>
      </c>
      <c r="C86" s="7"/>
      <c r="D86" s="7"/>
      <c r="E86" s="7"/>
      <c r="F86" s="7"/>
      <c r="G86" s="7"/>
      <c r="H86" s="6"/>
      <c r="I86" s="3"/>
      <c r="J86" s="3"/>
      <c r="K86" s="3"/>
      <c r="L86" s="3"/>
      <c r="M86" s="3"/>
      <c r="N86" s="3"/>
    </row>
    <row r="87" spans="2:14" ht="12.75">
      <c r="B87" s="6" t="s">
        <v>12</v>
      </c>
      <c r="C87" s="7"/>
      <c r="D87" s="7"/>
      <c r="E87" s="7"/>
      <c r="F87" s="7"/>
      <c r="G87" s="7"/>
      <c r="H87" s="6"/>
      <c r="I87" s="3"/>
      <c r="J87" s="3"/>
      <c r="K87" s="3"/>
      <c r="L87" s="3"/>
      <c r="M87" s="3"/>
      <c r="N87" s="3"/>
    </row>
    <row r="88" spans="2:14" ht="12.75">
      <c r="B88" s="6" t="s">
        <v>12</v>
      </c>
      <c r="C88" s="7"/>
      <c r="D88" s="7"/>
      <c r="E88" s="7"/>
      <c r="F88" s="7"/>
      <c r="G88" s="7"/>
      <c r="H88" s="6"/>
      <c r="I88" s="3"/>
      <c r="J88" s="3"/>
      <c r="K88" s="3"/>
      <c r="L88" s="3"/>
      <c r="M88" s="3"/>
      <c r="N88" s="3"/>
    </row>
    <row r="89" spans="2:14" ht="12.75">
      <c r="B89" s="6" t="s">
        <v>12</v>
      </c>
      <c r="C89" s="7"/>
      <c r="D89" s="7"/>
      <c r="E89" s="7"/>
      <c r="F89" s="7"/>
      <c r="G89" s="7"/>
      <c r="H89" s="6"/>
      <c r="I89" s="3"/>
      <c r="J89" s="3"/>
      <c r="K89" s="3"/>
      <c r="L89" s="3"/>
      <c r="M89" s="3"/>
      <c r="N89" s="3"/>
    </row>
    <row r="90" spans="2:14" ht="12.75">
      <c r="B90" s="6" t="s">
        <v>12</v>
      </c>
      <c r="C90" s="7"/>
      <c r="D90" s="7"/>
      <c r="E90" s="7"/>
      <c r="F90" s="7"/>
      <c r="G90" s="7"/>
      <c r="H90" s="6"/>
      <c r="I90" s="3"/>
      <c r="J90" s="3"/>
      <c r="K90" s="3"/>
      <c r="L90" s="3"/>
      <c r="M90" s="3"/>
      <c r="N90" s="3"/>
    </row>
    <row r="91" spans="2:14" ht="12.75">
      <c r="B91" s="6" t="s">
        <v>12</v>
      </c>
      <c r="C91" s="7"/>
      <c r="D91" s="7"/>
      <c r="E91" s="7"/>
      <c r="F91" s="7"/>
      <c r="G91" s="7"/>
      <c r="H91" s="6"/>
      <c r="I91" s="3"/>
      <c r="J91" s="3"/>
      <c r="K91" s="3"/>
      <c r="L91" s="3"/>
      <c r="M91" s="3"/>
      <c r="N91" s="3"/>
    </row>
    <row r="92" spans="2:14" ht="12.75">
      <c r="B92" s="6" t="s">
        <v>12</v>
      </c>
      <c r="C92" s="7"/>
      <c r="D92" s="7"/>
      <c r="E92" s="7"/>
      <c r="F92" s="7"/>
      <c r="G92" s="7"/>
      <c r="H92" s="6"/>
      <c r="I92" s="3"/>
      <c r="J92" s="3"/>
      <c r="K92" s="3"/>
      <c r="L92" s="3"/>
      <c r="M92" s="3"/>
      <c r="N92" s="3"/>
    </row>
  </sheetData>
  <sheetProtection/>
  <mergeCells count="22">
    <mergeCell ref="A1:N2"/>
    <mergeCell ref="A3:A4"/>
    <mergeCell ref="C3:C4"/>
    <mergeCell ref="D3:D4"/>
    <mergeCell ref="E3:E4"/>
    <mergeCell ref="F3:F4"/>
    <mergeCell ref="G3:G4"/>
    <mergeCell ref="H3:K3"/>
    <mergeCell ref="N3:N4"/>
    <mergeCell ref="A43:M43"/>
    <mergeCell ref="B3:B4"/>
    <mergeCell ref="A17:M17"/>
    <mergeCell ref="A20:M20"/>
    <mergeCell ref="A25:M25"/>
    <mergeCell ref="A30:M30"/>
    <mergeCell ref="A33:M33"/>
    <mergeCell ref="A40:M40"/>
    <mergeCell ref="L3:L4"/>
    <mergeCell ref="M3:M4"/>
    <mergeCell ref="A14:M14"/>
    <mergeCell ref="A5:M5"/>
    <mergeCell ref="A9:M9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5" sqref="B15"/>
    </sheetView>
  </sheetViews>
  <sheetFormatPr defaultColWidth="8.875" defaultRowHeight="15.75" customHeight="1"/>
  <cols>
    <col min="1" max="1" width="18.375" style="0" customWidth="1"/>
    <col min="2" max="2" width="32.875" style="0" customWidth="1"/>
  </cols>
  <sheetData>
    <row r="1" spans="1:2" ht="30.75" customHeight="1">
      <c r="A1" s="60" t="s">
        <v>558</v>
      </c>
      <c r="B1" s="61"/>
    </row>
    <row r="2" spans="1:2" ht="31.5" customHeight="1">
      <c r="A2" s="62"/>
      <c r="B2" s="63"/>
    </row>
    <row r="3" spans="1:2" ht="15.75" customHeight="1">
      <c r="A3" s="39"/>
      <c r="B3" s="39"/>
    </row>
    <row r="4" spans="1:2" ht="15.75" customHeight="1">
      <c r="A4" s="38" t="s">
        <v>9</v>
      </c>
      <c r="B4" s="38" t="s">
        <v>559</v>
      </c>
    </row>
    <row r="5" spans="1:2" ht="15.75" customHeight="1">
      <c r="A5" s="38" t="s">
        <v>10</v>
      </c>
      <c r="B5" s="38" t="s">
        <v>556</v>
      </c>
    </row>
    <row r="6" spans="1:2" ht="15.75" customHeight="1">
      <c r="A6" s="38" t="s">
        <v>557</v>
      </c>
      <c r="B6" s="38" t="s">
        <v>556</v>
      </c>
    </row>
    <row r="7" spans="1:2" ht="15.75" customHeight="1">
      <c r="A7" s="38"/>
      <c r="B7" s="38" t="s">
        <v>560</v>
      </c>
    </row>
    <row r="8" spans="1:2" ht="15.75" customHeight="1">
      <c r="A8" s="38"/>
      <c r="B8" s="38" t="s">
        <v>555</v>
      </c>
    </row>
    <row r="9" spans="1:2" ht="15.75" customHeight="1">
      <c r="A9" s="38"/>
      <c r="B9" s="38" t="s">
        <v>561</v>
      </c>
    </row>
    <row r="10" spans="1:2" ht="15.75" customHeight="1">
      <c r="A10" s="38"/>
      <c r="B10" s="38" t="s">
        <v>562</v>
      </c>
    </row>
    <row r="11" ht="15.75" customHeight="1">
      <c r="B11" s="38" t="s">
        <v>563</v>
      </c>
    </row>
    <row r="12" ht="15.75" customHeight="1">
      <c r="B12" s="38" t="s">
        <v>564</v>
      </c>
    </row>
    <row r="13" ht="15.75" customHeight="1">
      <c r="B13" s="38" t="s">
        <v>565</v>
      </c>
    </row>
    <row r="14" ht="15.75" customHeight="1">
      <c r="B14" s="38" t="s">
        <v>566</v>
      </c>
    </row>
    <row r="15" ht="15.75" customHeight="1">
      <c r="B15" s="38"/>
    </row>
  </sheetData>
  <sheetProtection/>
  <mergeCells count="1">
    <mergeCell ref="A1:B2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1" sqref="B11"/>
    </sheetView>
  </sheetViews>
  <sheetFormatPr defaultColWidth="8.875" defaultRowHeight="15.75" customHeight="1"/>
  <cols>
    <col min="1" max="1" width="18.375" style="0" customWidth="1"/>
    <col min="2" max="2" width="32.875" style="0" customWidth="1"/>
  </cols>
  <sheetData>
    <row r="1" spans="1:2" ht="30.75" customHeight="1">
      <c r="A1" s="60" t="s">
        <v>567</v>
      </c>
      <c r="B1" s="61"/>
    </row>
    <row r="2" spans="1:2" ht="31.5" customHeight="1">
      <c r="A2" s="62"/>
      <c r="B2" s="63"/>
    </row>
    <row r="3" spans="1:2" ht="15.75" customHeight="1">
      <c r="A3" s="39"/>
      <c r="B3" s="39"/>
    </row>
    <row r="4" spans="1:2" ht="15.75" customHeight="1">
      <c r="A4" s="38" t="s">
        <v>568</v>
      </c>
      <c r="B4" s="38" t="s">
        <v>569</v>
      </c>
    </row>
    <row r="5" spans="1:2" ht="15.75" customHeight="1">
      <c r="A5" s="38" t="s">
        <v>570</v>
      </c>
      <c r="B5" s="38" t="s">
        <v>571</v>
      </c>
    </row>
    <row r="6" spans="1:2" ht="15.75" customHeight="1">
      <c r="A6" s="38" t="s">
        <v>572</v>
      </c>
      <c r="B6" s="38" t="s">
        <v>573</v>
      </c>
    </row>
    <row r="7" spans="1:2" ht="15.75" customHeight="1">
      <c r="A7" s="38" t="s">
        <v>574</v>
      </c>
      <c r="B7" s="38" t="s">
        <v>575</v>
      </c>
    </row>
    <row r="8" spans="1:2" ht="15.75" customHeight="1">
      <c r="A8" s="38" t="s">
        <v>576</v>
      </c>
      <c r="B8" s="38" t="s">
        <v>577</v>
      </c>
    </row>
    <row r="9" spans="1:2" ht="15.75" customHeight="1">
      <c r="A9" s="38" t="s">
        <v>578</v>
      </c>
      <c r="B9" s="38" t="s">
        <v>579</v>
      </c>
    </row>
    <row r="10" spans="1:2" ht="15.75" customHeight="1">
      <c r="A10" s="38" t="s">
        <v>580</v>
      </c>
      <c r="B10" s="38" t="s">
        <v>581</v>
      </c>
    </row>
    <row r="11" ht="15.75" customHeight="1">
      <c r="B11" s="38"/>
    </row>
    <row r="12" ht="15.75" customHeight="1">
      <c r="B12" s="38"/>
    </row>
    <row r="13" ht="15.75" customHeight="1">
      <c r="B13" s="38"/>
    </row>
    <row r="14" ht="15.75" customHeight="1">
      <c r="B14" s="38"/>
    </row>
    <row r="15" ht="15.75" customHeight="1">
      <c r="B15" s="38"/>
    </row>
  </sheetData>
  <sheetProtection/>
  <mergeCells count="1">
    <mergeCell ref="A1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7.375" style="6" bestFit="1" customWidth="1"/>
    <col min="2" max="2" width="15.75390625" style="6" bestFit="1" customWidth="1"/>
    <col min="3" max="3" width="28.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9.125" style="6" bestFit="1" customWidth="1"/>
    <col min="8" max="10" width="5.625" style="7" bestFit="1" customWidth="1"/>
    <col min="11" max="11" width="4.875" style="7" bestFit="1" customWidth="1"/>
    <col min="12" max="14" width="5.625" style="7" bestFit="1" customWidth="1"/>
    <col min="15" max="15" width="4.875" style="7" bestFit="1" customWidth="1"/>
    <col min="16" max="18" width="5.625" style="7" bestFit="1" customWidth="1"/>
    <col min="19" max="19" width="4.875" style="7" bestFit="1" customWidth="1"/>
    <col min="20" max="20" width="7.875" style="7" bestFit="1" customWidth="1"/>
    <col min="21" max="21" width="8.625" style="7" bestFit="1" customWidth="1"/>
    <col min="22" max="22" width="8.875" style="6" bestFit="1" customWidth="1"/>
    <col min="23" max="16384" width="9.125" style="3" customWidth="1"/>
  </cols>
  <sheetData>
    <row r="1" spans="1:22" s="2" customFormat="1" ht="28.5" customHeight="1">
      <c r="A1" s="50" t="s">
        <v>41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</row>
    <row r="2" spans="1:22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6"/>
    </row>
    <row r="3" spans="1:22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15</v>
      </c>
      <c r="F3" s="44" t="s">
        <v>4</v>
      </c>
      <c r="G3" s="44" t="s">
        <v>8</v>
      </c>
      <c r="H3" s="44" t="s">
        <v>16</v>
      </c>
      <c r="I3" s="44"/>
      <c r="J3" s="44"/>
      <c r="K3" s="44"/>
      <c r="L3" s="44" t="s">
        <v>17</v>
      </c>
      <c r="M3" s="44"/>
      <c r="N3" s="44"/>
      <c r="O3" s="44"/>
      <c r="P3" s="44" t="s">
        <v>18</v>
      </c>
      <c r="Q3" s="44"/>
      <c r="R3" s="44"/>
      <c r="S3" s="44"/>
      <c r="T3" s="44" t="s">
        <v>1</v>
      </c>
      <c r="U3" s="44" t="s">
        <v>3</v>
      </c>
      <c r="V3" s="46" t="s">
        <v>2</v>
      </c>
    </row>
    <row r="4" spans="1:22" s="1" customFormat="1" ht="21" customHeight="1" thickBot="1">
      <c r="A4" s="58"/>
      <c r="B4" s="43"/>
      <c r="C4" s="45"/>
      <c r="D4" s="45"/>
      <c r="E4" s="45"/>
      <c r="F4" s="45"/>
      <c r="G4" s="45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45"/>
      <c r="U4" s="45"/>
      <c r="V4" s="47"/>
    </row>
    <row r="5" spans="1:21" ht="15">
      <c r="A5" s="48" t="s">
        <v>42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2" ht="12.75">
      <c r="A6" s="14" t="s">
        <v>40</v>
      </c>
      <c r="B6" s="11" t="s">
        <v>43</v>
      </c>
      <c r="C6" s="11" t="s">
        <v>44</v>
      </c>
      <c r="D6" s="11" t="s">
        <v>45</v>
      </c>
      <c r="E6" s="11" t="str">
        <f>"0,5120"</f>
        <v>0,5120</v>
      </c>
      <c r="F6" s="11" t="s">
        <v>23</v>
      </c>
      <c r="G6" s="11" t="s">
        <v>24</v>
      </c>
      <c r="H6" s="13" t="s">
        <v>46</v>
      </c>
      <c r="I6" s="13" t="s">
        <v>47</v>
      </c>
      <c r="J6" s="13" t="s">
        <v>48</v>
      </c>
      <c r="K6" s="14"/>
      <c r="L6" s="13" t="s">
        <v>49</v>
      </c>
      <c r="M6" s="13" t="s">
        <v>25</v>
      </c>
      <c r="N6" s="13" t="s">
        <v>26</v>
      </c>
      <c r="O6" s="14"/>
      <c r="P6" s="13" t="s">
        <v>46</v>
      </c>
      <c r="Q6" s="13" t="s">
        <v>50</v>
      </c>
      <c r="R6" s="13" t="s">
        <v>51</v>
      </c>
      <c r="S6" s="14"/>
      <c r="T6" s="14" t="str">
        <f>"655,0"</f>
        <v>655,0</v>
      </c>
      <c r="U6" s="14" t="str">
        <f>"383,6519"</f>
        <v>383,6519</v>
      </c>
      <c r="V6" s="11" t="s">
        <v>33</v>
      </c>
    </row>
    <row r="7" ht="12.75">
      <c r="B7" s="6" t="s">
        <v>12</v>
      </c>
    </row>
    <row r="8" spans="2:22" ht="12.75">
      <c r="B8" s="7"/>
      <c r="C8" s="7"/>
      <c r="D8" s="7"/>
      <c r="E8" s="7"/>
      <c r="F8" s="7"/>
      <c r="G8" s="7"/>
      <c r="N8" s="6"/>
      <c r="O8" s="3"/>
      <c r="P8" s="3"/>
      <c r="Q8" s="3"/>
      <c r="R8" s="3"/>
      <c r="S8" s="3"/>
      <c r="T8" s="3"/>
      <c r="U8" s="3"/>
      <c r="V8" s="3"/>
    </row>
    <row r="9" spans="2:22" ht="12.75">
      <c r="B9" s="7"/>
      <c r="C9" s="7"/>
      <c r="D9" s="7"/>
      <c r="E9" s="7"/>
      <c r="F9" s="7"/>
      <c r="G9" s="7"/>
      <c r="N9" s="6"/>
      <c r="O9" s="3"/>
      <c r="P9" s="3"/>
      <c r="Q9" s="3"/>
      <c r="R9" s="3"/>
      <c r="S9" s="3"/>
      <c r="T9" s="3"/>
      <c r="U9" s="3"/>
      <c r="V9" s="3"/>
    </row>
    <row r="10" spans="2:22" ht="12.75">
      <c r="B10" s="7"/>
      <c r="C10" s="7"/>
      <c r="D10" s="7"/>
      <c r="E10" s="7"/>
      <c r="F10" s="7"/>
      <c r="G10" s="7"/>
      <c r="N10" s="6"/>
      <c r="O10" s="3"/>
      <c r="P10" s="3"/>
      <c r="Q10" s="3"/>
      <c r="R10" s="3"/>
      <c r="S10" s="3"/>
      <c r="T10" s="3"/>
      <c r="U10" s="3"/>
      <c r="V10" s="3"/>
    </row>
    <row r="11" spans="2:22" ht="12.75">
      <c r="B11" s="7"/>
      <c r="C11" s="7"/>
      <c r="D11" s="7"/>
      <c r="E11" s="7"/>
      <c r="F11" s="7"/>
      <c r="G11" s="7"/>
      <c r="N11" s="6"/>
      <c r="O11" s="3"/>
      <c r="P11" s="3"/>
      <c r="Q11" s="3"/>
      <c r="R11" s="3"/>
      <c r="S11" s="3"/>
      <c r="T11" s="3"/>
      <c r="U11" s="3"/>
      <c r="V11" s="3"/>
    </row>
    <row r="12" spans="2:22" ht="12.75">
      <c r="B12" s="7"/>
      <c r="C12" s="7"/>
      <c r="D12" s="7"/>
      <c r="E12" s="7"/>
      <c r="F12" s="7"/>
      <c r="G12" s="7"/>
      <c r="N12" s="6"/>
      <c r="O12" s="3"/>
      <c r="P12" s="3"/>
      <c r="Q12" s="3"/>
      <c r="R12" s="3"/>
      <c r="S12" s="3"/>
      <c r="T12" s="3"/>
      <c r="U12" s="3"/>
      <c r="V12" s="3"/>
    </row>
    <row r="13" spans="2:22" ht="12.75">
      <c r="B13" s="7"/>
      <c r="C13" s="7"/>
      <c r="D13" s="7"/>
      <c r="E13" s="7"/>
      <c r="F13" s="7"/>
      <c r="G13" s="7"/>
      <c r="N13" s="6"/>
      <c r="O13" s="3"/>
      <c r="P13" s="3"/>
      <c r="Q13" s="3"/>
      <c r="R13" s="3"/>
      <c r="S13" s="3"/>
      <c r="T13" s="3"/>
      <c r="U13" s="3"/>
      <c r="V13" s="3"/>
    </row>
    <row r="14" spans="2:22" ht="12.75">
      <c r="B14" s="7"/>
      <c r="C14" s="7"/>
      <c r="D14" s="7"/>
      <c r="E14" s="7"/>
      <c r="F14" s="7"/>
      <c r="G14" s="7"/>
      <c r="N14" s="6"/>
      <c r="O14" s="3"/>
      <c r="P14" s="3"/>
      <c r="Q14" s="3"/>
      <c r="R14" s="3"/>
      <c r="S14" s="3"/>
      <c r="T14" s="3"/>
      <c r="U14" s="3"/>
      <c r="V14" s="3"/>
    </row>
    <row r="15" spans="2:22" ht="12.75">
      <c r="B15" s="7"/>
      <c r="C15" s="7"/>
      <c r="D15" s="7"/>
      <c r="E15" s="7"/>
      <c r="F15" s="7"/>
      <c r="G15" s="7"/>
      <c r="N15" s="6"/>
      <c r="O15" s="3"/>
      <c r="P15" s="3"/>
      <c r="Q15" s="3"/>
      <c r="R15" s="3"/>
      <c r="S15" s="3"/>
      <c r="T15" s="3"/>
      <c r="U15" s="3"/>
      <c r="V15" s="3"/>
    </row>
    <row r="16" spans="2:22" ht="12.75">
      <c r="B16" s="7"/>
      <c r="C16" s="7"/>
      <c r="D16" s="7"/>
      <c r="E16" s="7"/>
      <c r="F16" s="7"/>
      <c r="G16" s="7"/>
      <c r="N16" s="6"/>
      <c r="O16" s="3"/>
      <c r="P16" s="3"/>
      <c r="Q16" s="3"/>
      <c r="R16" s="3"/>
      <c r="S16" s="3"/>
      <c r="T16" s="3"/>
      <c r="U16" s="3"/>
      <c r="V16" s="3"/>
    </row>
    <row r="17" spans="2:22" ht="12.75">
      <c r="B17" s="7"/>
      <c r="C17" s="7"/>
      <c r="D17" s="7"/>
      <c r="E17" s="7"/>
      <c r="F17" s="7"/>
      <c r="G17" s="7"/>
      <c r="N17" s="6"/>
      <c r="O17" s="3"/>
      <c r="P17" s="3"/>
      <c r="Q17" s="3"/>
      <c r="R17" s="3"/>
      <c r="S17" s="3"/>
      <c r="T17" s="3"/>
      <c r="U17" s="3"/>
      <c r="V17" s="3"/>
    </row>
    <row r="18" spans="2:22" ht="12.75">
      <c r="B18" s="7"/>
      <c r="C18" s="7"/>
      <c r="D18" s="7"/>
      <c r="E18" s="7"/>
      <c r="F18" s="7"/>
      <c r="G18" s="7"/>
      <c r="N18" s="6"/>
      <c r="O18" s="3"/>
      <c r="P18" s="3"/>
      <c r="Q18" s="3"/>
      <c r="R18" s="3"/>
      <c r="S18" s="3"/>
      <c r="T18" s="3"/>
      <c r="U18" s="3"/>
      <c r="V18" s="3"/>
    </row>
    <row r="19" spans="2:22" ht="12.75">
      <c r="B19" s="7"/>
      <c r="C19" s="7"/>
      <c r="D19" s="7"/>
      <c r="E19" s="7"/>
      <c r="F19" s="7"/>
      <c r="G19" s="7"/>
      <c r="N19" s="6"/>
      <c r="O19" s="3"/>
      <c r="P19" s="3"/>
      <c r="Q19" s="3"/>
      <c r="R19" s="3"/>
      <c r="S19" s="3"/>
      <c r="T19" s="3"/>
      <c r="U19" s="3"/>
      <c r="V19" s="3"/>
    </row>
    <row r="20" spans="2:22" ht="12.75">
      <c r="B20" s="7"/>
      <c r="C20" s="7"/>
      <c r="D20" s="7"/>
      <c r="E20" s="7"/>
      <c r="F20" s="7"/>
      <c r="G20" s="7"/>
      <c r="N20" s="6"/>
      <c r="O20" s="3"/>
      <c r="P20" s="3"/>
      <c r="Q20" s="3"/>
      <c r="R20" s="3"/>
      <c r="S20" s="3"/>
      <c r="T20" s="3"/>
      <c r="U20" s="3"/>
      <c r="V20" s="3"/>
    </row>
    <row r="21" spans="2:22" ht="12.75">
      <c r="B21" s="7"/>
      <c r="C21" s="7"/>
      <c r="D21" s="7"/>
      <c r="E21" s="7"/>
      <c r="F21" s="7"/>
      <c r="G21" s="7"/>
      <c r="N21" s="6"/>
      <c r="O21" s="3"/>
      <c r="P21" s="3"/>
      <c r="Q21" s="3"/>
      <c r="R21" s="3"/>
      <c r="S21" s="3"/>
      <c r="T21" s="3"/>
      <c r="U21" s="3"/>
      <c r="V21" s="3"/>
    </row>
    <row r="22" spans="2:22" ht="12.75">
      <c r="B22" s="7"/>
      <c r="C22" s="7"/>
      <c r="D22" s="7"/>
      <c r="E22" s="7"/>
      <c r="F22" s="7"/>
      <c r="G22" s="7"/>
      <c r="N22" s="6"/>
      <c r="O22" s="3"/>
      <c r="P22" s="3"/>
      <c r="Q22" s="3"/>
      <c r="R22" s="3"/>
      <c r="S22" s="3"/>
      <c r="T22" s="3"/>
      <c r="U22" s="3"/>
      <c r="V22" s="3"/>
    </row>
    <row r="23" spans="2:22" ht="12.75">
      <c r="B23" s="7"/>
      <c r="C23" s="7"/>
      <c r="D23" s="7"/>
      <c r="E23" s="7"/>
      <c r="F23" s="7"/>
      <c r="G23" s="7"/>
      <c r="N23" s="6"/>
      <c r="O23" s="3"/>
      <c r="P23" s="3"/>
      <c r="Q23" s="3"/>
      <c r="R23" s="3"/>
      <c r="S23" s="3"/>
      <c r="T23" s="3"/>
      <c r="U23" s="3"/>
      <c r="V23" s="3"/>
    </row>
    <row r="24" spans="2:22" ht="12.75">
      <c r="B24" s="7"/>
      <c r="C24" s="7"/>
      <c r="D24" s="7"/>
      <c r="E24" s="7"/>
      <c r="F24" s="7"/>
      <c r="G24" s="7"/>
      <c r="N24" s="6"/>
      <c r="O24" s="3"/>
      <c r="P24" s="3"/>
      <c r="Q24" s="3"/>
      <c r="R24" s="3"/>
      <c r="S24" s="3"/>
      <c r="T24" s="3"/>
      <c r="U24" s="3"/>
      <c r="V24" s="3"/>
    </row>
    <row r="25" spans="2:22" ht="12.75">
      <c r="B25" s="7"/>
      <c r="C25" s="7"/>
      <c r="D25" s="7"/>
      <c r="E25" s="7"/>
      <c r="F25" s="7"/>
      <c r="G25" s="7"/>
      <c r="N25" s="6"/>
      <c r="O25" s="3"/>
      <c r="P25" s="3"/>
      <c r="Q25" s="3"/>
      <c r="R25" s="3"/>
      <c r="S25" s="3"/>
      <c r="T25" s="3"/>
      <c r="U25" s="3"/>
      <c r="V25" s="3"/>
    </row>
    <row r="26" spans="2:22" ht="12.75">
      <c r="B26" s="7"/>
      <c r="C26" s="7"/>
      <c r="D26" s="7"/>
      <c r="E26" s="7"/>
      <c r="F26" s="7"/>
      <c r="G26" s="7"/>
      <c r="N26" s="6"/>
      <c r="O26" s="3"/>
      <c r="P26" s="3"/>
      <c r="Q26" s="3"/>
      <c r="R26" s="3"/>
      <c r="S26" s="3"/>
      <c r="T26" s="3"/>
      <c r="U26" s="3"/>
      <c r="V26" s="3"/>
    </row>
    <row r="27" spans="2:22" ht="12.75">
      <c r="B27" s="7"/>
      <c r="C27" s="7"/>
      <c r="D27" s="7"/>
      <c r="E27" s="7"/>
      <c r="F27" s="7"/>
      <c r="G27" s="7"/>
      <c r="N27" s="6"/>
      <c r="O27" s="3"/>
      <c r="P27" s="3"/>
      <c r="Q27" s="3"/>
      <c r="R27" s="3"/>
      <c r="S27" s="3"/>
      <c r="T27" s="3"/>
      <c r="U27" s="3"/>
      <c r="V27" s="3"/>
    </row>
    <row r="28" spans="2:22" ht="12.75">
      <c r="B28" s="7"/>
      <c r="C28" s="7"/>
      <c r="D28" s="7"/>
      <c r="E28" s="7"/>
      <c r="F28" s="7"/>
      <c r="G28" s="7"/>
      <c r="N28" s="6"/>
      <c r="O28" s="3"/>
      <c r="P28" s="3"/>
      <c r="Q28" s="3"/>
      <c r="R28" s="3"/>
      <c r="S28" s="3"/>
      <c r="T28" s="3"/>
      <c r="U28" s="3"/>
      <c r="V28" s="3"/>
    </row>
    <row r="29" spans="2:22" ht="12.75">
      <c r="B29" s="7"/>
      <c r="C29" s="7"/>
      <c r="D29" s="7"/>
      <c r="E29" s="7"/>
      <c r="F29" s="7"/>
      <c r="G29" s="7"/>
      <c r="N29" s="6"/>
      <c r="O29" s="3"/>
      <c r="P29" s="3"/>
      <c r="Q29" s="3"/>
      <c r="R29" s="3"/>
      <c r="S29" s="3"/>
      <c r="T29" s="3"/>
      <c r="U29" s="3"/>
      <c r="V29" s="3"/>
    </row>
    <row r="30" spans="2:22" ht="12.75">
      <c r="B30" s="7"/>
      <c r="C30" s="7"/>
      <c r="D30" s="7"/>
      <c r="E30" s="7"/>
      <c r="F30" s="7"/>
      <c r="G30" s="7"/>
      <c r="N30" s="6"/>
      <c r="O30" s="3"/>
      <c r="P30" s="3"/>
      <c r="Q30" s="3"/>
      <c r="R30" s="3"/>
      <c r="S30" s="3"/>
      <c r="T30" s="3"/>
      <c r="U30" s="3"/>
      <c r="V30" s="3"/>
    </row>
    <row r="31" spans="2:22" ht="12.75">
      <c r="B31" s="7"/>
      <c r="C31" s="7"/>
      <c r="D31" s="7"/>
      <c r="E31" s="7"/>
      <c r="F31" s="7"/>
      <c r="G31" s="7"/>
      <c r="N31" s="6"/>
      <c r="O31" s="3"/>
      <c r="P31" s="3"/>
      <c r="Q31" s="3"/>
      <c r="R31" s="3"/>
      <c r="S31" s="3"/>
      <c r="T31" s="3"/>
      <c r="U31" s="3"/>
      <c r="V31" s="3"/>
    </row>
    <row r="32" spans="2:22" ht="12.75">
      <c r="B32" s="7"/>
      <c r="C32" s="7"/>
      <c r="D32" s="7"/>
      <c r="E32" s="7"/>
      <c r="F32" s="7"/>
      <c r="G32" s="7"/>
      <c r="N32" s="6"/>
      <c r="O32" s="3"/>
      <c r="P32" s="3"/>
      <c r="Q32" s="3"/>
      <c r="R32" s="3"/>
      <c r="S32" s="3"/>
      <c r="T32" s="3"/>
      <c r="U32" s="3"/>
      <c r="V32" s="3"/>
    </row>
    <row r="33" spans="2:22" ht="12.75">
      <c r="B33" s="7"/>
      <c r="C33" s="7"/>
      <c r="D33" s="7"/>
      <c r="E33" s="7"/>
      <c r="F33" s="7"/>
      <c r="G33" s="7"/>
      <c r="N33" s="6"/>
      <c r="O33" s="3"/>
      <c r="P33" s="3"/>
      <c r="Q33" s="3"/>
      <c r="R33" s="3"/>
      <c r="S33" s="3"/>
      <c r="T33" s="3"/>
      <c r="U33" s="3"/>
      <c r="V33" s="3"/>
    </row>
    <row r="34" spans="2:22" ht="12.75">
      <c r="B34" s="7"/>
      <c r="C34" s="7"/>
      <c r="D34" s="7"/>
      <c r="E34" s="7"/>
      <c r="F34" s="7"/>
      <c r="G34" s="7"/>
      <c r="N34" s="6"/>
      <c r="O34" s="3"/>
      <c r="P34" s="3"/>
      <c r="Q34" s="3"/>
      <c r="R34" s="3"/>
      <c r="S34" s="3"/>
      <c r="T34" s="3"/>
      <c r="U34" s="3"/>
      <c r="V34" s="3"/>
    </row>
    <row r="35" spans="2:22" ht="12.75">
      <c r="B35" s="7"/>
      <c r="C35" s="7"/>
      <c r="D35" s="7"/>
      <c r="E35" s="7"/>
      <c r="F35" s="7"/>
      <c r="G35" s="7"/>
      <c r="N35" s="6"/>
      <c r="O35" s="3"/>
      <c r="P35" s="3"/>
      <c r="Q35" s="3"/>
      <c r="R35" s="3"/>
      <c r="S35" s="3"/>
      <c r="T35" s="3"/>
      <c r="U35" s="3"/>
      <c r="V35" s="3"/>
    </row>
    <row r="36" spans="2:22" ht="12.75">
      <c r="B36" s="7"/>
      <c r="C36" s="7"/>
      <c r="D36" s="7"/>
      <c r="E36" s="7"/>
      <c r="F36" s="7"/>
      <c r="G36" s="7"/>
      <c r="N36" s="6"/>
      <c r="O36" s="3"/>
      <c r="P36" s="3"/>
      <c r="Q36" s="3"/>
      <c r="R36" s="3"/>
      <c r="S36" s="3"/>
      <c r="T36" s="3"/>
      <c r="U36" s="3"/>
      <c r="V36" s="3"/>
    </row>
  </sheetData>
  <sheetProtection/>
  <mergeCells count="15">
    <mergeCell ref="A5:U5"/>
    <mergeCell ref="B3:B4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T3:T4"/>
    <mergeCell ref="U3:U4"/>
    <mergeCell ref="V3:V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7.375" style="6" bestFit="1" customWidth="1"/>
    <col min="2" max="2" width="16.875" style="6" bestFit="1" customWidth="1"/>
    <col min="3" max="3" width="28.37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9.125" style="6" bestFit="1" customWidth="1"/>
    <col min="8" max="10" width="5.625" style="7" bestFit="1" customWidth="1"/>
    <col min="11" max="11" width="4.875" style="7" bestFit="1" customWidth="1"/>
    <col min="12" max="14" width="5.625" style="7" bestFit="1" customWidth="1"/>
    <col min="15" max="15" width="4.875" style="7" bestFit="1" customWidth="1"/>
    <col min="16" max="18" width="5.625" style="7" bestFit="1" customWidth="1"/>
    <col min="19" max="19" width="4.875" style="7" bestFit="1" customWidth="1"/>
    <col min="20" max="20" width="7.875" style="7" bestFit="1" customWidth="1"/>
    <col min="21" max="21" width="8.625" style="7" bestFit="1" customWidth="1"/>
    <col min="22" max="22" width="8.875" style="6" bestFit="1" customWidth="1"/>
    <col min="23" max="16384" width="9.125" style="3" customWidth="1"/>
  </cols>
  <sheetData>
    <row r="1" spans="1:22" s="2" customFormat="1" ht="28.5" customHeight="1">
      <c r="A1" s="50" t="s">
        <v>14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</row>
    <row r="2" spans="1:22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6"/>
    </row>
    <row r="3" spans="1:22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15</v>
      </c>
      <c r="F3" s="44" t="s">
        <v>4</v>
      </c>
      <c r="G3" s="44" t="s">
        <v>8</v>
      </c>
      <c r="H3" s="44" t="s">
        <v>16</v>
      </c>
      <c r="I3" s="44"/>
      <c r="J3" s="44"/>
      <c r="K3" s="44"/>
      <c r="L3" s="44" t="s">
        <v>17</v>
      </c>
      <c r="M3" s="44"/>
      <c r="N3" s="44"/>
      <c r="O3" s="44"/>
      <c r="P3" s="44" t="s">
        <v>18</v>
      </c>
      <c r="Q3" s="44"/>
      <c r="R3" s="44"/>
      <c r="S3" s="44"/>
      <c r="T3" s="44" t="s">
        <v>1</v>
      </c>
      <c r="U3" s="44" t="s">
        <v>3</v>
      </c>
      <c r="V3" s="46" t="s">
        <v>2</v>
      </c>
    </row>
    <row r="4" spans="1:22" s="1" customFormat="1" ht="21" customHeight="1" thickBot="1">
      <c r="A4" s="58"/>
      <c r="B4" s="43"/>
      <c r="C4" s="45"/>
      <c r="D4" s="45"/>
      <c r="E4" s="45"/>
      <c r="F4" s="45"/>
      <c r="G4" s="45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45"/>
      <c r="U4" s="45"/>
      <c r="V4" s="47"/>
    </row>
    <row r="5" spans="1:21" ht="15">
      <c r="A5" s="48" t="s">
        <v>19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2" ht="12.75">
      <c r="A6" s="14" t="s">
        <v>40</v>
      </c>
      <c r="B6" s="11" t="s">
        <v>20</v>
      </c>
      <c r="C6" s="11" t="s">
        <v>21</v>
      </c>
      <c r="D6" s="11" t="s">
        <v>22</v>
      </c>
      <c r="E6" s="11" t="str">
        <f>"0,6214"</f>
        <v>0,6214</v>
      </c>
      <c r="F6" s="11" t="s">
        <v>23</v>
      </c>
      <c r="G6" s="11" t="s">
        <v>24</v>
      </c>
      <c r="H6" s="12" t="s">
        <v>25</v>
      </c>
      <c r="I6" s="13" t="s">
        <v>26</v>
      </c>
      <c r="J6" s="13" t="s">
        <v>27</v>
      </c>
      <c r="K6" s="14"/>
      <c r="L6" s="13" t="s">
        <v>28</v>
      </c>
      <c r="M6" s="13" t="s">
        <v>29</v>
      </c>
      <c r="N6" s="13" t="s">
        <v>30</v>
      </c>
      <c r="O6" s="14"/>
      <c r="P6" s="13" t="s">
        <v>25</v>
      </c>
      <c r="Q6" s="13" t="s">
        <v>31</v>
      </c>
      <c r="R6" s="13" t="s">
        <v>32</v>
      </c>
      <c r="S6" s="14"/>
      <c r="T6" s="14" t="str">
        <f>"485,0"</f>
        <v>485,0</v>
      </c>
      <c r="U6" s="14" t="str">
        <f>"304,3928"</f>
        <v>304,3928</v>
      </c>
      <c r="V6" s="11" t="s">
        <v>33</v>
      </c>
    </row>
    <row r="7" ht="12.75">
      <c r="B7" s="6" t="s">
        <v>12</v>
      </c>
    </row>
    <row r="8" spans="2:22" ht="12.75">
      <c r="B8" s="6" t="s">
        <v>12</v>
      </c>
      <c r="C8" s="7"/>
      <c r="D8" s="7"/>
      <c r="E8" s="7"/>
      <c r="F8" s="7"/>
      <c r="G8" s="7"/>
      <c r="O8" s="6"/>
      <c r="P8" s="3"/>
      <c r="Q8" s="3"/>
      <c r="R8" s="3"/>
      <c r="S8" s="3"/>
      <c r="T8" s="3"/>
      <c r="U8" s="3"/>
      <c r="V8" s="3"/>
    </row>
    <row r="9" spans="2:22" ht="12.75">
      <c r="B9" s="6" t="s">
        <v>12</v>
      </c>
      <c r="C9" s="7"/>
      <c r="D9" s="7"/>
      <c r="E9" s="7"/>
      <c r="F9" s="7"/>
      <c r="G9" s="7"/>
      <c r="O9" s="6"/>
      <c r="P9" s="3"/>
      <c r="Q9" s="3"/>
      <c r="R9" s="3"/>
      <c r="S9" s="3"/>
      <c r="T9" s="3"/>
      <c r="U9" s="3"/>
      <c r="V9" s="3"/>
    </row>
    <row r="10" spans="2:22" ht="12.75">
      <c r="B10" s="6" t="s">
        <v>12</v>
      </c>
      <c r="C10" s="7"/>
      <c r="D10" s="7"/>
      <c r="E10" s="7"/>
      <c r="F10" s="7"/>
      <c r="G10" s="7"/>
      <c r="O10" s="6"/>
      <c r="P10" s="3"/>
      <c r="Q10" s="3"/>
      <c r="R10" s="3"/>
      <c r="S10" s="3"/>
      <c r="T10" s="3"/>
      <c r="U10" s="3"/>
      <c r="V10" s="3"/>
    </row>
    <row r="11" spans="2:22" ht="12.75">
      <c r="B11" s="6" t="s">
        <v>12</v>
      </c>
      <c r="C11" s="7"/>
      <c r="D11" s="7"/>
      <c r="E11" s="7"/>
      <c r="F11" s="7"/>
      <c r="G11" s="7"/>
      <c r="O11" s="6"/>
      <c r="P11" s="3"/>
      <c r="Q11" s="3"/>
      <c r="R11" s="3"/>
      <c r="S11" s="3"/>
      <c r="T11" s="3"/>
      <c r="U11" s="3"/>
      <c r="V11" s="3"/>
    </row>
    <row r="12" spans="2:22" ht="12.75">
      <c r="B12" s="6" t="s">
        <v>12</v>
      </c>
      <c r="C12" s="7"/>
      <c r="D12" s="7"/>
      <c r="E12" s="7"/>
      <c r="F12" s="7"/>
      <c r="G12" s="7"/>
      <c r="O12" s="6"/>
      <c r="P12" s="3"/>
      <c r="Q12" s="3"/>
      <c r="R12" s="3"/>
      <c r="S12" s="3"/>
      <c r="T12" s="3"/>
      <c r="U12" s="3"/>
      <c r="V12" s="3"/>
    </row>
    <row r="13" spans="2:22" ht="12.75">
      <c r="B13" s="6" t="s">
        <v>12</v>
      </c>
      <c r="C13" s="7"/>
      <c r="D13" s="7"/>
      <c r="E13" s="7"/>
      <c r="F13" s="7"/>
      <c r="G13" s="7"/>
      <c r="O13" s="6"/>
      <c r="P13" s="3"/>
      <c r="Q13" s="3"/>
      <c r="R13" s="3"/>
      <c r="S13" s="3"/>
      <c r="T13" s="3"/>
      <c r="U13" s="3"/>
      <c r="V13" s="3"/>
    </row>
    <row r="14" spans="2:22" ht="12.75">
      <c r="B14" s="6" t="s">
        <v>12</v>
      </c>
      <c r="C14" s="7"/>
      <c r="D14" s="7"/>
      <c r="E14" s="7"/>
      <c r="F14" s="7"/>
      <c r="G14" s="7"/>
      <c r="O14" s="6"/>
      <c r="P14" s="3"/>
      <c r="Q14" s="3"/>
      <c r="R14" s="3"/>
      <c r="S14" s="3"/>
      <c r="T14" s="3"/>
      <c r="U14" s="3"/>
      <c r="V14" s="3"/>
    </row>
    <row r="15" spans="2:22" ht="12.75">
      <c r="B15" s="6" t="s">
        <v>12</v>
      </c>
      <c r="C15" s="7"/>
      <c r="D15" s="7"/>
      <c r="E15" s="7"/>
      <c r="F15" s="7"/>
      <c r="G15" s="7"/>
      <c r="O15" s="6"/>
      <c r="P15" s="3"/>
      <c r="Q15" s="3"/>
      <c r="R15" s="3"/>
      <c r="S15" s="3"/>
      <c r="T15" s="3"/>
      <c r="U15" s="3"/>
      <c r="V15" s="3"/>
    </row>
    <row r="16" spans="2:22" ht="12.75">
      <c r="B16" s="6" t="s">
        <v>12</v>
      </c>
      <c r="C16" s="7"/>
      <c r="D16" s="7"/>
      <c r="E16" s="7"/>
      <c r="F16" s="7"/>
      <c r="G16" s="7"/>
      <c r="O16" s="6"/>
      <c r="P16" s="3"/>
      <c r="Q16" s="3"/>
      <c r="R16" s="3"/>
      <c r="S16" s="3"/>
      <c r="T16" s="3"/>
      <c r="U16" s="3"/>
      <c r="V16" s="3"/>
    </row>
    <row r="17" spans="2:22" ht="12.75">
      <c r="B17" s="6" t="s">
        <v>12</v>
      </c>
      <c r="C17" s="7"/>
      <c r="D17" s="7"/>
      <c r="E17" s="7"/>
      <c r="F17" s="7"/>
      <c r="G17" s="7"/>
      <c r="O17" s="6"/>
      <c r="P17" s="3"/>
      <c r="Q17" s="3"/>
      <c r="R17" s="3"/>
      <c r="S17" s="3"/>
      <c r="T17" s="3"/>
      <c r="U17" s="3"/>
      <c r="V17" s="3"/>
    </row>
    <row r="18" spans="2:22" ht="12.75">
      <c r="B18" s="6" t="s">
        <v>12</v>
      </c>
      <c r="C18" s="7"/>
      <c r="D18" s="7"/>
      <c r="E18" s="7"/>
      <c r="F18" s="7"/>
      <c r="G18" s="7"/>
      <c r="O18" s="6"/>
      <c r="P18" s="3"/>
      <c r="Q18" s="3"/>
      <c r="R18" s="3"/>
      <c r="S18" s="3"/>
      <c r="T18" s="3"/>
      <c r="U18" s="3"/>
      <c r="V18" s="3"/>
    </row>
    <row r="19" spans="2:22" ht="12.75">
      <c r="B19" s="6" t="s">
        <v>12</v>
      </c>
      <c r="C19" s="7"/>
      <c r="D19" s="7"/>
      <c r="E19" s="7"/>
      <c r="F19" s="7"/>
      <c r="G19" s="7"/>
      <c r="O19" s="6"/>
      <c r="P19" s="3"/>
      <c r="Q19" s="3"/>
      <c r="R19" s="3"/>
      <c r="S19" s="3"/>
      <c r="T19" s="3"/>
      <c r="U19" s="3"/>
      <c r="V19" s="3"/>
    </row>
    <row r="20" spans="2:22" ht="12.75">
      <c r="B20" s="6" t="s">
        <v>12</v>
      </c>
      <c r="C20" s="7"/>
      <c r="D20" s="7"/>
      <c r="E20" s="7"/>
      <c r="F20" s="7"/>
      <c r="G20" s="7"/>
      <c r="O20" s="6"/>
      <c r="P20" s="3"/>
      <c r="Q20" s="3"/>
      <c r="R20" s="3"/>
      <c r="S20" s="3"/>
      <c r="T20" s="3"/>
      <c r="U20" s="3"/>
      <c r="V20" s="3"/>
    </row>
    <row r="21" spans="2:22" ht="12.75">
      <c r="B21" s="6" t="s">
        <v>12</v>
      </c>
      <c r="C21" s="7"/>
      <c r="D21" s="7"/>
      <c r="E21" s="7"/>
      <c r="F21" s="7"/>
      <c r="G21" s="7"/>
      <c r="O21" s="6"/>
      <c r="P21" s="3"/>
      <c r="Q21" s="3"/>
      <c r="R21" s="3"/>
      <c r="S21" s="3"/>
      <c r="T21" s="3"/>
      <c r="U21" s="3"/>
      <c r="V21" s="3"/>
    </row>
    <row r="22" spans="3:22" ht="12.75">
      <c r="C22" s="7"/>
      <c r="D22" s="7"/>
      <c r="E22" s="7"/>
      <c r="F22" s="7"/>
      <c r="G22" s="7"/>
      <c r="O22" s="6"/>
      <c r="P22" s="3"/>
      <c r="Q22" s="3"/>
      <c r="R22" s="3"/>
      <c r="S22" s="3"/>
      <c r="T22" s="3"/>
      <c r="U22" s="3"/>
      <c r="V22" s="3"/>
    </row>
    <row r="23" spans="3:22" ht="12.75">
      <c r="C23" s="7"/>
      <c r="D23" s="7"/>
      <c r="E23" s="7"/>
      <c r="F23" s="7"/>
      <c r="G23" s="7"/>
      <c r="O23" s="6"/>
      <c r="P23" s="3"/>
      <c r="Q23" s="3"/>
      <c r="R23" s="3"/>
      <c r="S23" s="3"/>
      <c r="T23" s="3"/>
      <c r="U23" s="3"/>
      <c r="V23" s="3"/>
    </row>
    <row r="24" spans="3:22" ht="12.75">
      <c r="C24" s="7"/>
      <c r="D24" s="7"/>
      <c r="E24" s="7"/>
      <c r="F24" s="7"/>
      <c r="G24" s="7"/>
      <c r="O24" s="6"/>
      <c r="P24" s="3"/>
      <c r="Q24" s="3"/>
      <c r="R24" s="3"/>
      <c r="S24" s="3"/>
      <c r="T24" s="3"/>
      <c r="U24" s="3"/>
      <c r="V24" s="3"/>
    </row>
    <row r="25" spans="3:22" ht="12.75">
      <c r="C25" s="7"/>
      <c r="D25" s="7"/>
      <c r="E25" s="7"/>
      <c r="F25" s="7"/>
      <c r="G25" s="7"/>
      <c r="O25" s="6"/>
      <c r="P25" s="3"/>
      <c r="Q25" s="3"/>
      <c r="R25" s="3"/>
      <c r="S25" s="3"/>
      <c r="T25" s="3"/>
      <c r="U25" s="3"/>
      <c r="V25" s="3"/>
    </row>
    <row r="26" spans="3:22" ht="12.75">
      <c r="C26" s="7"/>
      <c r="D26" s="7"/>
      <c r="E26" s="7"/>
      <c r="F26" s="7"/>
      <c r="G26" s="7"/>
      <c r="O26" s="6"/>
      <c r="P26" s="3"/>
      <c r="Q26" s="3"/>
      <c r="R26" s="3"/>
      <c r="S26" s="3"/>
      <c r="T26" s="3"/>
      <c r="U26" s="3"/>
      <c r="V26" s="3"/>
    </row>
    <row r="27" spans="3:22" ht="12.75">
      <c r="C27" s="7"/>
      <c r="D27" s="7"/>
      <c r="E27" s="7"/>
      <c r="F27" s="7"/>
      <c r="G27" s="7"/>
      <c r="O27" s="6"/>
      <c r="P27" s="3"/>
      <c r="Q27" s="3"/>
      <c r="R27" s="3"/>
      <c r="S27" s="3"/>
      <c r="T27" s="3"/>
      <c r="U27" s="3"/>
      <c r="V27" s="3"/>
    </row>
    <row r="28" spans="3:22" ht="12.75">
      <c r="C28" s="7"/>
      <c r="D28" s="7"/>
      <c r="E28" s="7"/>
      <c r="F28" s="7"/>
      <c r="G28" s="7"/>
      <c r="O28" s="6"/>
      <c r="P28" s="3"/>
      <c r="Q28" s="3"/>
      <c r="R28" s="3"/>
      <c r="S28" s="3"/>
      <c r="T28" s="3"/>
      <c r="U28" s="3"/>
      <c r="V28" s="3"/>
    </row>
    <row r="29" spans="3:22" ht="12.75">
      <c r="C29" s="7"/>
      <c r="D29" s="7"/>
      <c r="E29" s="7"/>
      <c r="F29" s="7"/>
      <c r="G29" s="7"/>
      <c r="O29" s="6"/>
      <c r="P29" s="3"/>
      <c r="Q29" s="3"/>
      <c r="R29" s="3"/>
      <c r="S29" s="3"/>
      <c r="T29" s="3"/>
      <c r="U29" s="3"/>
      <c r="V29" s="3"/>
    </row>
  </sheetData>
  <sheetProtection/>
  <mergeCells count="15">
    <mergeCell ref="A5:U5"/>
    <mergeCell ref="B3:B4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T3:T4"/>
    <mergeCell ref="U3:U4"/>
    <mergeCell ref="V3:V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7.375" style="6" bestFit="1" customWidth="1"/>
    <col min="2" max="2" width="15.375" style="6" bestFit="1" customWidth="1"/>
    <col min="3" max="3" width="26.25390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9.875" style="6" bestFit="1" customWidth="1"/>
    <col min="8" max="10" width="5.625" style="7" bestFit="1" customWidth="1"/>
    <col min="11" max="11" width="4.875" style="7" bestFit="1" customWidth="1"/>
    <col min="12" max="14" width="5.625" style="7" bestFit="1" customWidth="1"/>
    <col min="15" max="15" width="4.875" style="7" bestFit="1" customWidth="1"/>
    <col min="16" max="16" width="7.875" style="7" bestFit="1" customWidth="1"/>
    <col min="17" max="17" width="8.625" style="7" bestFit="1" customWidth="1"/>
    <col min="18" max="18" width="8.875" style="6" bestFit="1" customWidth="1"/>
    <col min="19" max="16384" width="9.125" style="3" customWidth="1"/>
  </cols>
  <sheetData>
    <row r="1" spans="1:18" s="2" customFormat="1" ht="28.5" customHeight="1">
      <c r="A1" s="50" t="s">
        <v>431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/>
    </row>
    <row r="2" spans="1:18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</row>
    <row r="3" spans="1:18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15</v>
      </c>
      <c r="F3" s="44" t="s">
        <v>4</v>
      </c>
      <c r="G3" s="44" t="s">
        <v>8</v>
      </c>
      <c r="H3" s="44" t="s">
        <v>17</v>
      </c>
      <c r="I3" s="44"/>
      <c r="J3" s="44"/>
      <c r="K3" s="44"/>
      <c r="L3" s="44" t="s">
        <v>18</v>
      </c>
      <c r="M3" s="44"/>
      <c r="N3" s="44"/>
      <c r="O3" s="44"/>
      <c r="P3" s="44" t="s">
        <v>1</v>
      </c>
      <c r="Q3" s="44" t="s">
        <v>3</v>
      </c>
      <c r="R3" s="46" t="s">
        <v>2</v>
      </c>
    </row>
    <row r="4" spans="1:18" s="1" customFormat="1" ht="21" customHeight="1" thickBot="1">
      <c r="A4" s="58"/>
      <c r="B4" s="43"/>
      <c r="C4" s="45"/>
      <c r="D4" s="45"/>
      <c r="E4" s="45"/>
      <c r="F4" s="45"/>
      <c r="G4" s="45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5"/>
      <c r="Q4" s="45"/>
      <c r="R4" s="47"/>
    </row>
    <row r="5" spans="1:17" ht="15">
      <c r="A5" s="48" t="s">
        <v>148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8" ht="12.75">
      <c r="A6" s="14" t="s">
        <v>40</v>
      </c>
      <c r="B6" s="11" t="s">
        <v>432</v>
      </c>
      <c r="C6" s="11" t="s">
        <v>433</v>
      </c>
      <c r="D6" s="11" t="s">
        <v>434</v>
      </c>
      <c r="E6" s="11" t="str">
        <f>"0,5827"</f>
        <v>0,5827</v>
      </c>
      <c r="F6" s="11" t="s">
        <v>23</v>
      </c>
      <c r="G6" s="11" t="s">
        <v>435</v>
      </c>
      <c r="H6" s="13" t="s">
        <v>60</v>
      </c>
      <c r="I6" s="13" t="s">
        <v>83</v>
      </c>
      <c r="J6" s="13" t="s">
        <v>91</v>
      </c>
      <c r="K6" s="14"/>
      <c r="L6" s="13" t="s">
        <v>25</v>
      </c>
      <c r="M6" s="13" t="s">
        <v>26</v>
      </c>
      <c r="N6" s="12" t="s">
        <v>27</v>
      </c>
      <c r="O6" s="14"/>
      <c r="P6" s="14" t="str">
        <f>"315,0"</f>
        <v>315,0</v>
      </c>
      <c r="Q6" s="14" t="str">
        <f>"183,5505"</f>
        <v>183,5505</v>
      </c>
      <c r="R6" s="11" t="s">
        <v>33</v>
      </c>
    </row>
    <row r="7" ht="12.75">
      <c r="B7" s="6" t="s">
        <v>12</v>
      </c>
    </row>
    <row r="8" spans="1:17" ht="15">
      <c r="A8" s="40" t="s">
        <v>165</v>
      </c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8" ht="12.75">
      <c r="A9" s="14" t="s">
        <v>40</v>
      </c>
      <c r="B9" s="11" t="s">
        <v>436</v>
      </c>
      <c r="C9" s="11" t="s">
        <v>311</v>
      </c>
      <c r="D9" s="11" t="s">
        <v>437</v>
      </c>
      <c r="E9" s="11" t="str">
        <f>"0,5283"</f>
        <v>0,5283</v>
      </c>
      <c r="F9" s="11" t="s">
        <v>23</v>
      </c>
      <c r="G9" s="11" t="s">
        <v>352</v>
      </c>
      <c r="H9" s="13" t="s">
        <v>25</v>
      </c>
      <c r="I9" s="13" t="s">
        <v>26</v>
      </c>
      <c r="J9" s="13" t="s">
        <v>27</v>
      </c>
      <c r="K9" s="14"/>
      <c r="L9" s="13" t="s">
        <v>57</v>
      </c>
      <c r="M9" s="14"/>
      <c r="N9" s="14"/>
      <c r="O9" s="14"/>
      <c r="P9" s="14" t="str">
        <f>"380,0"</f>
        <v>380,0</v>
      </c>
      <c r="Q9" s="14" t="str">
        <f>"200,7540"</f>
        <v>200,7540</v>
      </c>
      <c r="R9" s="11" t="s">
        <v>33</v>
      </c>
    </row>
    <row r="10" ht="12.75">
      <c r="B10" s="6" t="s">
        <v>12</v>
      </c>
    </row>
    <row r="11" spans="2:18" ht="12.75">
      <c r="B11" s="6" t="s">
        <v>12</v>
      </c>
      <c r="C11" s="7"/>
      <c r="D11" s="7"/>
      <c r="E11" s="7"/>
      <c r="F11" s="7"/>
      <c r="G11" s="7"/>
      <c r="L11" s="6"/>
      <c r="M11" s="3"/>
      <c r="N11" s="3"/>
      <c r="O11" s="3"/>
      <c r="P11" s="3"/>
      <c r="Q11" s="3"/>
      <c r="R11" s="3"/>
    </row>
    <row r="12" spans="2:18" ht="12.75">
      <c r="B12" s="6" t="s">
        <v>12</v>
      </c>
      <c r="C12" s="7"/>
      <c r="D12" s="7"/>
      <c r="E12" s="7"/>
      <c r="F12" s="7"/>
      <c r="G12" s="7"/>
      <c r="L12" s="6"/>
      <c r="M12" s="3"/>
      <c r="N12" s="3"/>
      <c r="O12" s="3"/>
      <c r="P12" s="3"/>
      <c r="Q12" s="3"/>
      <c r="R12" s="3"/>
    </row>
    <row r="13" spans="2:18" ht="12.75">
      <c r="B13" s="6" t="s">
        <v>12</v>
      </c>
      <c r="C13" s="7"/>
      <c r="D13" s="7"/>
      <c r="E13" s="7"/>
      <c r="F13" s="7"/>
      <c r="G13" s="7"/>
      <c r="L13" s="6"/>
      <c r="M13" s="3"/>
      <c r="N13" s="3"/>
      <c r="O13" s="3"/>
      <c r="P13" s="3"/>
      <c r="Q13" s="3"/>
      <c r="R13" s="3"/>
    </row>
    <row r="14" spans="2:18" ht="12.75">
      <c r="B14" s="6" t="s">
        <v>12</v>
      </c>
      <c r="C14" s="7"/>
      <c r="D14" s="7"/>
      <c r="E14" s="7"/>
      <c r="F14" s="7"/>
      <c r="G14" s="7"/>
      <c r="L14" s="6"/>
      <c r="M14" s="3"/>
      <c r="N14" s="3"/>
      <c r="O14" s="3"/>
      <c r="P14" s="3"/>
      <c r="Q14" s="3"/>
      <c r="R14" s="3"/>
    </row>
    <row r="15" spans="2:18" ht="12.75">
      <c r="B15" s="6" t="s">
        <v>12</v>
      </c>
      <c r="C15" s="7"/>
      <c r="D15" s="7"/>
      <c r="E15" s="7"/>
      <c r="F15" s="7"/>
      <c r="G15" s="7"/>
      <c r="L15" s="6"/>
      <c r="M15" s="3"/>
      <c r="N15" s="3"/>
      <c r="O15" s="3"/>
      <c r="P15" s="3"/>
      <c r="Q15" s="3"/>
      <c r="R15" s="3"/>
    </row>
    <row r="16" spans="2:18" ht="12.75">
      <c r="B16" s="6" t="s">
        <v>12</v>
      </c>
      <c r="C16" s="7"/>
      <c r="D16" s="7"/>
      <c r="E16" s="7"/>
      <c r="F16" s="7"/>
      <c r="G16" s="7"/>
      <c r="L16" s="6"/>
      <c r="M16" s="3"/>
      <c r="N16" s="3"/>
      <c r="O16" s="3"/>
      <c r="P16" s="3"/>
      <c r="Q16" s="3"/>
      <c r="R16" s="3"/>
    </row>
    <row r="17" spans="2:18" ht="12.75">
      <c r="B17" s="6" t="s">
        <v>12</v>
      </c>
      <c r="C17" s="7"/>
      <c r="D17" s="7"/>
      <c r="E17" s="7"/>
      <c r="F17" s="7"/>
      <c r="G17" s="7"/>
      <c r="L17" s="6"/>
      <c r="M17" s="3"/>
      <c r="N17" s="3"/>
      <c r="O17" s="3"/>
      <c r="P17" s="3"/>
      <c r="Q17" s="3"/>
      <c r="R17" s="3"/>
    </row>
    <row r="18" spans="2:18" ht="12.75">
      <c r="B18" s="6" t="s">
        <v>12</v>
      </c>
      <c r="C18" s="7"/>
      <c r="D18" s="7"/>
      <c r="E18" s="7"/>
      <c r="F18" s="7"/>
      <c r="G18" s="7"/>
      <c r="L18" s="6"/>
      <c r="M18" s="3"/>
      <c r="N18" s="3"/>
      <c r="O18" s="3"/>
      <c r="P18" s="3"/>
      <c r="Q18" s="3"/>
      <c r="R18" s="3"/>
    </row>
    <row r="19" spans="2:18" ht="12.75">
      <c r="B19" s="6" t="s">
        <v>12</v>
      </c>
      <c r="C19" s="7"/>
      <c r="D19" s="7"/>
      <c r="E19" s="7"/>
      <c r="F19" s="7"/>
      <c r="G19" s="7"/>
      <c r="L19" s="6"/>
      <c r="M19" s="3"/>
      <c r="N19" s="3"/>
      <c r="O19" s="3"/>
      <c r="P19" s="3"/>
      <c r="Q19" s="3"/>
      <c r="R19" s="3"/>
    </row>
    <row r="20" spans="2:18" ht="12.75">
      <c r="B20" s="6" t="s">
        <v>12</v>
      </c>
      <c r="C20" s="7"/>
      <c r="D20" s="7"/>
      <c r="E20" s="7"/>
      <c r="F20" s="7"/>
      <c r="G20" s="7"/>
      <c r="L20" s="6"/>
      <c r="M20" s="3"/>
      <c r="N20" s="3"/>
      <c r="O20" s="3"/>
      <c r="P20" s="3"/>
      <c r="Q20" s="3"/>
      <c r="R20" s="3"/>
    </row>
    <row r="21" spans="2:18" ht="12.75">
      <c r="B21" s="6" t="s">
        <v>12</v>
      </c>
      <c r="C21" s="7"/>
      <c r="D21" s="7"/>
      <c r="E21" s="7"/>
      <c r="F21" s="7"/>
      <c r="G21" s="7"/>
      <c r="L21" s="6"/>
      <c r="M21" s="3"/>
      <c r="N21" s="3"/>
      <c r="O21" s="3"/>
      <c r="P21" s="3"/>
      <c r="Q21" s="3"/>
      <c r="R21" s="3"/>
    </row>
    <row r="22" spans="2:18" ht="12.75">
      <c r="B22" s="6" t="s">
        <v>12</v>
      </c>
      <c r="C22" s="7"/>
      <c r="D22" s="7"/>
      <c r="E22" s="7"/>
      <c r="F22" s="7"/>
      <c r="G22" s="7"/>
      <c r="L22" s="6"/>
      <c r="M22" s="3"/>
      <c r="N22" s="3"/>
      <c r="O22" s="3"/>
      <c r="P22" s="3"/>
      <c r="Q22" s="3"/>
      <c r="R22" s="3"/>
    </row>
    <row r="23" spans="2:18" ht="12.75">
      <c r="B23" s="6" t="s">
        <v>12</v>
      </c>
      <c r="C23" s="7"/>
      <c r="D23" s="7"/>
      <c r="E23" s="7"/>
      <c r="F23" s="7"/>
      <c r="G23" s="7"/>
      <c r="L23" s="6"/>
      <c r="M23" s="3"/>
      <c r="N23" s="3"/>
      <c r="O23" s="3"/>
      <c r="P23" s="3"/>
      <c r="Q23" s="3"/>
      <c r="R23" s="3"/>
    </row>
    <row r="24" spans="2:18" ht="12.75">
      <c r="B24" s="6" t="s">
        <v>12</v>
      </c>
      <c r="C24" s="7"/>
      <c r="D24" s="7"/>
      <c r="E24" s="7"/>
      <c r="F24" s="7"/>
      <c r="G24" s="7"/>
      <c r="L24" s="6"/>
      <c r="M24" s="3"/>
      <c r="N24" s="3"/>
      <c r="O24" s="3"/>
      <c r="P24" s="3"/>
      <c r="Q24" s="3"/>
      <c r="R24" s="3"/>
    </row>
    <row r="25" spans="2:18" ht="12.75">
      <c r="B25" s="6" t="s">
        <v>12</v>
      </c>
      <c r="C25" s="7"/>
      <c r="D25" s="7"/>
      <c r="E25" s="7"/>
      <c r="F25" s="7"/>
      <c r="G25" s="7"/>
      <c r="L25" s="6"/>
      <c r="M25" s="3"/>
      <c r="N25" s="3"/>
      <c r="O25" s="3"/>
      <c r="P25" s="3"/>
      <c r="Q25" s="3"/>
      <c r="R25" s="3"/>
    </row>
  </sheetData>
  <sheetProtection/>
  <mergeCells count="15">
    <mergeCell ref="A5:Q5"/>
    <mergeCell ref="A8:Q8"/>
    <mergeCell ref="B3:B4"/>
    <mergeCell ref="A1:R2"/>
    <mergeCell ref="A3:A4"/>
    <mergeCell ref="C3:C4"/>
    <mergeCell ref="D3:D4"/>
    <mergeCell ref="E3:E4"/>
    <mergeCell ref="F3:F4"/>
    <mergeCell ref="G3:G4"/>
    <mergeCell ref="H3:K3"/>
    <mergeCell ref="L3:O3"/>
    <mergeCell ref="P3:P4"/>
    <mergeCell ref="Q3:Q4"/>
    <mergeCell ref="R3:R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7.375" style="6" bestFit="1" customWidth="1"/>
    <col min="2" max="2" width="14.25390625" style="6" bestFit="1" customWidth="1"/>
    <col min="3" max="3" width="26.25390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9.125" style="6" bestFit="1" customWidth="1"/>
    <col min="8" max="10" width="4.625" style="7" bestFit="1" customWidth="1"/>
    <col min="11" max="11" width="4.875" style="7" bestFit="1" customWidth="1"/>
    <col min="12" max="14" width="5.625" style="7" bestFit="1" customWidth="1"/>
    <col min="15" max="15" width="4.875" style="7" bestFit="1" customWidth="1"/>
    <col min="16" max="16" width="7.875" style="7" bestFit="1" customWidth="1"/>
    <col min="17" max="17" width="8.625" style="7" bestFit="1" customWidth="1"/>
    <col min="18" max="18" width="8.875" style="6" bestFit="1" customWidth="1"/>
    <col min="19" max="16384" width="9.125" style="3" customWidth="1"/>
  </cols>
  <sheetData>
    <row r="1" spans="1:18" s="2" customFormat="1" ht="28.5" customHeight="1">
      <c r="A1" s="50" t="s">
        <v>427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/>
    </row>
    <row r="2" spans="1:18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</row>
    <row r="3" spans="1:18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15</v>
      </c>
      <c r="F3" s="44" t="s">
        <v>4</v>
      </c>
      <c r="G3" s="44" t="s">
        <v>8</v>
      </c>
      <c r="H3" s="44" t="s">
        <v>17</v>
      </c>
      <c r="I3" s="44"/>
      <c r="J3" s="44"/>
      <c r="K3" s="44"/>
      <c r="L3" s="44" t="s">
        <v>18</v>
      </c>
      <c r="M3" s="44"/>
      <c r="N3" s="44"/>
      <c r="O3" s="44"/>
      <c r="P3" s="44" t="s">
        <v>1</v>
      </c>
      <c r="Q3" s="44" t="s">
        <v>3</v>
      </c>
      <c r="R3" s="46" t="s">
        <v>2</v>
      </c>
    </row>
    <row r="4" spans="1:18" s="1" customFormat="1" ht="21" customHeight="1" thickBot="1">
      <c r="A4" s="58"/>
      <c r="B4" s="43"/>
      <c r="C4" s="45"/>
      <c r="D4" s="45"/>
      <c r="E4" s="45"/>
      <c r="F4" s="45"/>
      <c r="G4" s="45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5"/>
      <c r="Q4" s="45"/>
      <c r="R4" s="47"/>
    </row>
    <row r="5" spans="1:17" ht="15">
      <c r="A5" s="48" t="s">
        <v>77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8" ht="12.75">
      <c r="A6" s="14" t="s">
        <v>40</v>
      </c>
      <c r="B6" s="11" t="s">
        <v>428</v>
      </c>
      <c r="C6" s="11" t="s">
        <v>429</v>
      </c>
      <c r="D6" s="11" t="s">
        <v>430</v>
      </c>
      <c r="E6" s="11" t="str">
        <f>"0,7357"</f>
        <v>0,7357</v>
      </c>
      <c r="F6" s="11" t="s">
        <v>23</v>
      </c>
      <c r="G6" s="11" t="s">
        <v>24</v>
      </c>
      <c r="H6" s="13" t="s">
        <v>162</v>
      </c>
      <c r="I6" s="12" t="s">
        <v>89</v>
      </c>
      <c r="J6" s="12" t="s">
        <v>90</v>
      </c>
      <c r="K6" s="14"/>
      <c r="L6" s="13" t="s">
        <v>82</v>
      </c>
      <c r="M6" s="13" t="s">
        <v>91</v>
      </c>
      <c r="N6" s="12" t="s">
        <v>112</v>
      </c>
      <c r="O6" s="14"/>
      <c r="P6" s="14" t="str">
        <f>"230,0"</f>
        <v>230,0</v>
      </c>
      <c r="Q6" s="14" t="str">
        <f>"169,2110"</f>
        <v>169,2110</v>
      </c>
      <c r="R6" s="11" t="s">
        <v>33</v>
      </c>
    </row>
    <row r="7" ht="12.75">
      <c r="B7" s="6" t="s">
        <v>12</v>
      </c>
    </row>
    <row r="8" spans="2:18" ht="12.75">
      <c r="B8" s="6" t="s">
        <v>12</v>
      </c>
      <c r="C8" s="7"/>
      <c r="D8" s="7"/>
      <c r="E8" s="7"/>
      <c r="F8" s="7"/>
      <c r="G8" s="7"/>
      <c r="M8" s="6"/>
      <c r="N8" s="3"/>
      <c r="O8" s="3"/>
      <c r="P8" s="3"/>
      <c r="Q8" s="3"/>
      <c r="R8" s="3"/>
    </row>
    <row r="9" spans="2:18" ht="12.75">
      <c r="B9" s="6" t="s">
        <v>12</v>
      </c>
      <c r="C9" s="7"/>
      <c r="D9" s="7"/>
      <c r="E9" s="7"/>
      <c r="F9" s="7"/>
      <c r="G9" s="7"/>
      <c r="M9" s="6"/>
      <c r="N9" s="3"/>
      <c r="O9" s="3"/>
      <c r="P9" s="3"/>
      <c r="Q9" s="3"/>
      <c r="R9" s="3"/>
    </row>
    <row r="10" spans="2:18" ht="12.75">
      <c r="B10" s="6" t="s">
        <v>12</v>
      </c>
      <c r="C10" s="7"/>
      <c r="D10" s="7"/>
      <c r="E10" s="7"/>
      <c r="F10" s="7"/>
      <c r="G10" s="7"/>
      <c r="M10" s="6"/>
      <c r="N10" s="3"/>
      <c r="O10" s="3"/>
      <c r="P10" s="3"/>
      <c r="Q10" s="3"/>
      <c r="R10" s="3"/>
    </row>
    <row r="11" spans="2:18" ht="12.75">
      <c r="B11" s="6" t="s">
        <v>12</v>
      </c>
      <c r="C11" s="7"/>
      <c r="D11" s="7"/>
      <c r="E11" s="7"/>
      <c r="F11" s="7"/>
      <c r="G11" s="7"/>
      <c r="M11" s="6"/>
      <c r="N11" s="3"/>
      <c r="O11" s="3"/>
      <c r="P11" s="3"/>
      <c r="Q11" s="3"/>
      <c r="R11" s="3"/>
    </row>
    <row r="12" spans="2:18" ht="12.75">
      <c r="B12" s="6" t="s">
        <v>12</v>
      </c>
      <c r="C12" s="7"/>
      <c r="D12" s="7"/>
      <c r="E12" s="7"/>
      <c r="F12" s="7"/>
      <c r="G12" s="7"/>
      <c r="M12" s="6"/>
      <c r="N12" s="3"/>
      <c r="O12" s="3"/>
      <c r="P12" s="3"/>
      <c r="Q12" s="3"/>
      <c r="R12" s="3"/>
    </row>
    <row r="13" spans="2:18" ht="12.75">
      <c r="B13" s="6" t="s">
        <v>12</v>
      </c>
      <c r="C13" s="7"/>
      <c r="D13" s="7"/>
      <c r="E13" s="7"/>
      <c r="F13" s="7"/>
      <c r="G13" s="7"/>
      <c r="M13" s="6"/>
      <c r="N13" s="3"/>
      <c r="O13" s="3"/>
      <c r="P13" s="3"/>
      <c r="Q13" s="3"/>
      <c r="R13" s="3"/>
    </row>
    <row r="14" spans="2:18" ht="12.75">
      <c r="B14" s="6" t="s">
        <v>12</v>
      </c>
      <c r="C14" s="7"/>
      <c r="D14" s="7"/>
      <c r="E14" s="7"/>
      <c r="F14" s="7"/>
      <c r="G14" s="7"/>
      <c r="M14" s="6"/>
      <c r="N14" s="3"/>
      <c r="O14" s="3"/>
      <c r="P14" s="3"/>
      <c r="Q14" s="3"/>
      <c r="R14" s="3"/>
    </row>
    <row r="15" spans="2:18" ht="12.75">
      <c r="B15" s="6" t="s">
        <v>12</v>
      </c>
      <c r="C15" s="7"/>
      <c r="D15" s="7"/>
      <c r="E15" s="7"/>
      <c r="F15" s="7"/>
      <c r="G15" s="7"/>
      <c r="M15" s="6"/>
      <c r="N15" s="3"/>
      <c r="O15" s="3"/>
      <c r="P15" s="3"/>
      <c r="Q15" s="3"/>
      <c r="R15" s="3"/>
    </row>
    <row r="16" spans="2:18" ht="12.75">
      <c r="B16" s="6" t="s">
        <v>12</v>
      </c>
      <c r="C16" s="7"/>
      <c r="D16" s="7"/>
      <c r="E16" s="7"/>
      <c r="F16" s="7"/>
      <c r="G16" s="7"/>
      <c r="M16" s="6"/>
      <c r="N16" s="3"/>
      <c r="O16" s="3"/>
      <c r="P16" s="3"/>
      <c r="Q16" s="3"/>
      <c r="R16" s="3"/>
    </row>
    <row r="17" spans="2:18" ht="12.75">
      <c r="B17" s="6" t="s">
        <v>12</v>
      </c>
      <c r="C17" s="7"/>
      <c r="D17" s="7"/>
      <c r="E17" s="7"/>
      <c r="F17" s="7"/>
      <c r="G17" s="7"/>
      <c r="M17" s="6"/>
      <c r="N17" s="3"/>
      <c r="O17" s="3"/>
      <c r="P17" s="3"/>
      <c r="Q17" s="3"/>
      <c r="R17" s="3"/>
    </row>
    <row r="18" spans="2:18" ht="12.75">
      <c r="B18" s="6" t="s">
        <v>12</v>
      </c>
      <c r="C18" s="7"/>
      <c r="D18" s="7"/>
      <c r="E18" s="7"/>
      <c r="F18" s="7"/>
      <c r="G18" s="7"/>
      <c r="M18" s="6"/>
      <c r="N18" s="3"/>
      <c r="O18" s="3"/>
      <c r="P18" s="3"/>
      <c r="Q18" s="3"/>
      <c r="R18" s="3"/>
    </row>
    <row r="19" spans="2:18" ht="12.75">
      <c r="B19" s="6" t="s">
        <v>12</v>
      </c>
      <c r="C19" s="7"/>
      <c r="D19" s="7"/>
      <c r="E19" s="7"/>
      <c r="F19" s="7"/>
      <c r="G19" s="7"/>
      <c r="M19" s="6"/>
      <c r="N19" s="3"/>
      <c r="O19" s="3"/>
      <c r="P19" s="3"/>
      <c r="Q19" s="3"/>
      <c r="R19" s="3"/>
    </row>
    <row r="20" spans="2:18" ht="12.75">
      <c r="B20" s="6" t="s">
        <v>12</v>
      </c>
      <c r="C20" s="7"/>
      <c r="D20" s="7"/>
      <c r="E20" s="7"/>
      <c r="F20" s="7"/>
      <c r="G20" s="7"/>
      <c r="M20" s="6"/>
      <c r="N20" s="3"/>
      <c r="O20" s="3"/>
      <c r="P20" s="3"/>
      <c r="Q20" s="3"/>
      <c r="R20" s="3"/>
    </row>
    <row r="21" spans="2:18" ht="12.75">
      <c r="B21" s="6" t="s">
        <v>12</v>
      </c>
      <c r="C21" s="7"/>
      <c r="D21" s="7"/>
      <c r="E21" s="7"/>
      <c r="F21" s="7"/>
      <c r="G21" s="7"/>
      <c r="M21" s="6"/>
      <c r="N21" s="3"/>
      <c r="O21" s="3"/>
      <c r="P21" s="3"/>
      <c r="Q21" s="3"/>
      <c r="R21" s="3"/>
    </row>
    <row r="22" spans="3:18" ht="12.75">
      <c r="C22" s="7"/>
      <c r="D22" s="7"/>
      <c r="E22" s="7"/>
      <c r="F22" s="7"/>
      <c r="G22" s="7"/>
      <c r="M22" s="6"/>
      <c r="N22" s="3"/>
      <c r="O22" s="3"/>
      <c r="P22" s="3"/>
      <c r="Q22" s="3"/>
      <c r="R22" s="3"/>
    </row>
    <row r="23" spans="3:18" ht="12.75">
      <c r="C23" s="7"/>
      <c r="D23" s="7"/>
      <c r="E23" s="7"/>
      <c r="F23" s="7"/>
      <c r="G23" s="7"/>
      <c r="M23" s="6"/>
      <c r="N23" s="3"/>
      <c r="O23" s="3"/>
      <c r="P23" s="3"/>
      <c r="Q23" s="3"/>
      <c r="R23" s="3"/>
    </row>
    <row r="24" spans="3:18" ht="12.75">
      <c r="C24" s="7"/>
      <c r="D24" s="7"/>
      <c r="E24" s="7"/>
      <c r="F24" s="7"/>
      <c r="G24" s="7"/>
      <c r="M24" s="6"/>
      <c r="N24" s="3"/>
      <c r="O24" s="3"/>
      <c r="P24" s="3"/>
      <c r="Q24" s="3"/>
      <c r="R24" s="3"/>
    </row>
    <row r="25" spans="3:18" ht="12.75">
      <c r="C25" s="7"/>
      <c r="D25" s="7"/>
      <c r="E25" s="7"/>
      <c r="F25" s="7"/>
      <c r="G25" s="7"/>
      <c r="M25" s="6"/>
      <c r="N25" s="3"/>
      <c r="O25" s="3"/>
      <c r="P25" s="3"/>
      <c r="Q25" s="3"/>
      <c r="R25" s="3"/>
    </row>
    <row r="26" spans="3:18" ht="12.75">
      <c r="C26" s="7"/>
      <c r="D26" s="7"/>
      <c r="E26" s="7"/>
      <c r="F26" s="7"/>
      <c r="G26" s="7"/>
      <c r="M26" s="6"/>
      <c r="N26" s="3"/>
      <c r="O26" s="3"/>
      <c r="P26" s="3"/>
      <c r="Q26" s="3"/>
      <c r="R26" s="3"/>
    </row>
    <row r="27" spans="3:18" ht="12.75">
      <c r="C27" s="7"/>
      <c r="D27" s="7"/>
      <c r="E27" s="7"/>
      <c r="F27" s="7"/>
      <c r="G27" s="7"/>
      <c r="M27" s="6"/>
      <c r="N27" s="3"/>
      <c r="O27" s="3"/>
      <c r="P27" s="3"/>
      <c r="Q27" s="3"/>
      <c r="R27" s="3"/>
    </row>
  </sheetData>
  <sheetProtection/>
  <mergeCells count="14">
    <mergeCell ref="A5:Q5"/>
    <mergeCell ref="B3:B4"/>
    <mergeCell ref="A1:R2"/>
    <mergeCell ref="A3:A4"/>
    <mergeCell ref="C3:C4"/>
    <mergeCell ref="D3:D4"/>
    <mergeCell ref="E3:E4"/>
    <mergeCell ref="F3:F4"/>
    <mergeCell ref="G3:G4"/>
    <mergeCell ref="H3:K3"/>
    <mergeCell ref="L3:O3"/>
    <mergeCell ref="P3:P4"/>
    <mergeCell ref="Q3:Q4"/>
    <mergeCell ref="R3:R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7.375" style="6" bestFit="1" customWidth="1"/>
    <col min="2" max="2" width="16.875" style="6" bestFit="1" customWidth="1"/>
    <col min="3" max="3" width="26.25390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9.125" style="6" bestFit="1" customWidth="1"/>
    <col min="8" max="10" width="5.625" style="7" bestFit="1" customWidth="1"/>
    <col min="11" max="11" width="4.875" style="7" bestFit="1" customWidth="1"/>
    <col min="12" max="12" width="11.25390625" style="7" bestFit="1" customWidth="1"/>
    <col min="13" max="13" width="8.625" style="7" bestFit="1" customWidth="1"/>
    <col min="14" max="14" width="8.875" style="6" bestFit="1" customWidth="1"/>
    <col min="15" max="16384" width="9.125" style="3" customWidth="1"/>
  </cols>
  <sheetData>
    <row r="1" spans="1:14" s="2" customFormat="1" ht="28.5" customHeight="1">
      <c r="A1" s="50" t="s">
        <v>395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15</v>
      </c>
      <c r="F3" s="44" t="s">
        <v>4</v>
      </c>
      <c r="G3" s="44" t="s">
        <v>8</v>
      </c>
      <c r="H3" s="44" t="s">
        <v>17</v>
      </c>
      <c r="I3" s="44"/>
      <c r="J3" s="44"/>
      <c r="K3" s="44"/>
      <c r="L3" s="44" t="s">
        <v>157</v>
      </c>
      <c r="M3" s="44" t="s">
        <v>3</v>
      </c>
      <c r="N3" s="46" t="s">
        <v>2</v>
      </c>
    </row>
    <row r="4" spans="1:14" s="1" customFormat="1" ht="21" customHeight="1" thickBot="1">
      <c r="A4" s="58"/>
      <c r="B4" s="43"/>
      <c r="C4" s="45"/>
      <c r="D4" s="45"/>
      <c r="E4" s="45"/>
      <c r="F4" s="45"/>
      <c r="G4" s="45"/>
      <c r="H4" s="4">
        <v>1</v>
      </c>
      <c r="I4" s="4">
        <v>2</v>
      </c>
      <c r="J4" s="4">
        <v>3</v>
      </c>
      <c r="K4" s="4" t="s">
        <v>5</v>
      </c>
      <c r="L4" s="45"/>
      <c r="M4" s="45"/>
      <c r="N4" s="47"/>
    </row>
    <row r="5" spans="1:13" ht="15">
      <c r="A5" s="48" t="s">
        <v>152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4" ht="12.75">
      <c r="A6" s="14" t="s">
        <v>40</v>
      </c>
      <c r="B6" s="11" t="s">
        <v>396</v>
      </c>
      <c r="C6" s="11" t="s">
        <v>397</v>
      </c>
      <c r="D6" s="11" t="s">
        <v>398</v>
      </c>
      <c r="E6" s="11" t="str">
        <f>"0,5365"</f>
        <v>0,5365</v>
      </c>
      <c r="F6" s="11" t="s">
        <v>23</v>
      </c>
      <c r="G6" s="11" t="s">
        <v>24</v>
      </c>
      <c r="H6" s="12" t="s">
        <v>399</v>
      </c>
      <c r="I6" s="13" t="s">
        <v>169</v>
      </c>
      <c r="J6" s="13" t="s">
        <v>400</v>
      </c>
      <c r="K6" s="14"/>
      <c r="L6" s="14" t="str">
        <f>"330,0"</f>
        <v>330,0</v>
      </c>
      <c r="M6" s="14" t="str">
        <f>"177,0450"</f>
        <v>177,0450</v>
      </c>
      <c r="N6" s="11" t="s">
        <v>33</v>
      </c>
    </row>
    <row r="7" ht="12.75">
      <c r="B7" s="6" t="s">
        <v>12</v>
      </c>
    </row>
    <row r="8" spans="2:14" ht="12.75">
      <c r="B8" s="6" t="s">
        <v>12</v>
      </c>
      <c r="C8" s="7"/>
      <c r="D8" s="7"/>
      <c r="E8" s="7"/>
      <c r="F8" s="7"/>
      <c r="G8" s="7"/>
      <c r="I8" s="6"/>
      <c r="J8" s="3"/>
      <c r="K8" s="3"/>
      <c r="L8" s="3"/>
      <c r="M8" s="3"/>
      <c r="N8" s="3"/>
    </row>
    <row r="9" spans="2:14" ht="12.75">
      <c r="B9" s="6" t="s">
        <v>12</v>
      </c>
      <c r="C9" s="7"/>
      <c r="D9" s="7"/>
      <c r="E9" s="7"/>
      <c r="F9" s="7"/>
      <c r="G9" s="7"/>
      <c r="I9" s="6"/>
      <c r="J9" s="3"/>
      <c r="K9" s="3"/>
      <c r="L9" s="3"/>
      <c r="M9" s="3"/>
      <c r="N9" s="3"/>
    </row>
    <row r="10" spans="2:14" ht="12.75">
      <c r="B10" s="6" t="s">
        <v>12</v>
      </c>
      <c r="C10" s="7"/>
      <c r="D10" s="7"/>
      <c r="E10" s="7"/>
      <c r="F10" s="7"/>
      <c r="G10" s="7"/>
      <c r="I10" s="6"/>
      <c r="J10" s="3"/>
      <c r="K10" s="3"/>
      <c r="L10" s="3"/>
      <c r="M10" s="3"/>
      <c r="N10" s="3"/>
    </row>
    <row r="11" spans="2:14" ht="12.75">
      <c r="B11" s="6" t="s">
        <v>12</v>
      </c>
      <c r="C11" s="7"/>
      <c r="D11" s="7"/>
      <c r="E11" s="7"/>
      <c r="F11" s="7"/>
      <c r="G11" s="7"/>
      <c r="I11" s="6"/>
      <c r="J11" s="3"/>
      <c r="K11" s="3"/>
      <c r="L11" s="3"/>
      <c r="M11" s="3"/>
      <c r="N11" s="3"/>
    </row>
    <row r="12" spans="2:14" ht="12.75">
      <c r="B12" s="6" t="s">
        <v>12</v>
      </c>
      <c r="C12" s="7"/>
      <c r="D12" s="7"/>
      <c r="E12" s="7"/>
      <c r="F12" s="7"/>
      <c r="G12" s="7"/>
      <c r="I12" s="6"/>
      <c r="J12" s="3"/>
      <c r="K12" s="3"/>
      <c r="L12" s="3"/>
      <c r="M12" s="3"/>
      <c r="N12" s="3"/>
    </row>
    <row r="13" spans="2:14" ht="12.75">
      <c r="B13" s="6" t="s">
        <v>12</v>
      </c>
      <c r="C13" s="7"/>
      <c r="D13" s="7"/>
      <c r="E13" s="7"/>
      <c r="F13" s="7"/>
      <c r="G13" s="7"/>
      <c r="I13" s="6"/>
      <c r="J13" s="3"/>
      <c r="K13" s="3"/>
      <c r="L13" s="3"/>
      <c r="M13" s="3"/>
      <c r="N13" s="3"/>
    </row>
    <row r="14" spans="2:14" ht="12.75">
      <c r="B14" s="6" t="s">
        <v>12</v>
      </c>
      <c r="C14" s="7"/>
      <c r="D14" s="7"/>
      <c r="E14" s="7"/>
      <c r="F14" s="7"/>
      <c r="G14" s="7"/>
      <c r="I14" s="6"/>
      <c r="J14" s="3"/>
      <c r="K14" s="3"/>
      <c r="L14" s="3"/>
      <c r="M14" s="3"/>
      <c r="N14" s="3"/>
    </row>
    <row r="15" spans="2:14" ht="12.75">
      <c r="B15" s="6" t="s">
        <v>12</v>
      </c>
      <c r="C15" s="7"/>
      <c r="D15" s="7"/>
      <c r="E15" s="7"/>
      <c r="F15" s="7"/>
      <c r="G15" s="7"/>
      <c r="I15" s="6"/>
      <c r="J15" s="3"/>
      <c r="K15" s="3"/>
      <c r="L15" s="3"/>
      <c r="M15" s="3"/>
      <c r="N15" s="3"/>
    </row>
    <row r="16" spans="2:14" ht="12.75">
      <c r="B16" s="6" t="s">
        <v>12</v>
      </c>
      <c r="C16" s="7"/>
      <c r="D16" s="7"/>
      <c r="E16" s="7"/>
      <c r="F16" s="7"/>
      <c r="G16" s="7"/>
      <c r="I16" s="6"/>
      <c r="J16" s="3"/>
      <c r="K16" s="3"/>
      <c r="L16" s="3"/>
      <c r="M16" s="3"/>
      <c r="N16" s="3"/>
    </row>
    <row r="17" spans="2:14" ht="12.75">
      <c r="B17" s="6" t="s">
        <v>12</v>
      </c>
      <c r="C17" s="7"/>
      <c r="D17" s="7"/>
      <c r="E17" s="7"/>
      <c r="F17" s="7"/>
      <c r="G17" s="7"/>
      <c r="I17" s="6"/>
      <c r="J17" s="3"/>
      <c r="K17" s="3"/>
      <c r="L17" s="3"/>
      <c r="M17" s="3"/>
      <c r="N17" s="3"/>
    </row>
    <row r="18" spans="2:14" ht="12.75">
      <c r="B18" s="6" t="s">
        <v>12</v>
      </c>
      <c r="C18" s="7"/>
      <c r="D18" s="7"/>
      <c r="E18" s="7"/>
      <c r="F18" s="7"/>
      <c r="G18" s="7"/>
      <c r="I18" s="6"/>
      <c r="J18" s="3"/>
      <c r="K18" s="3"/>
      <c r="L18" s="3"/>
      <c r="M18" s="3"/>
      <c r="N18" s="3"/>
    </row>
    <row r="19" spans="2:14" ht="12.75">
      <c r="B19" s="6" t="s">
        <v>12</v>
      </c>
      <c r="C19" s="7"/>
      <c r="D19" s="7"/>
      <c r="E19" s="7"/>
      <c r="F19" s="7"/>
      <c r="G19" s="7"/>
      <c r="I19" s="6"/>
      <c r="J19" s="3"/>
      <c r="K19" s="3"/>
      <c r="L19" s="3"/>
      <c r="M19" s="3"/>
      <c r="N19" s="3"/>
    </row>
    <row r="20" spans="2:14" ht="12.75">
      <c r="B20" s="6" t="s">
        <v>12</v>
      </c>
      <c r="C20" s="7"/>
      <c r="D20" s="7"/>
      <c r="E20" s="7"/>
      <c r="F20" s="7"/>
      <c r="G20" s="7"/>
      <c r="I20" s="6"/>
      <c r="J20" s="3"/>
      <c r="K20" s="3"/>
      <c r="L20" s="3"/>
      <c r="M20" s="3"/>
      <c r="N20" s="3"/>
    </row>
    <row r="21" spans="2:14" ht="12.75">
      <c r="B21" s="6" t="s">
        <v>12</v>
      </c>
      <c r="C21" s="7"/>
      <c r="D21" s="7"/>
      <c r="E21" s="7"/>
      <c r="F21" s="7"/>
      <c r="G21" s="7"/>
      <c r="I21" s="6"/>
      <c r="J21" s="3"/>
      <c r="K21" s="3"/>
      <c r="L21" s="3"/>
      <c r="M21" s="3"/>
      <c r="N21" s="3"/>
    </row>
    <row r="22" spans="3:14" ht="12.75">
      <c r="C22" s="7"/>
      <c r="D22" s="7"/>
      <c r="E22" s="7"/>
      <c r="F22" s="7"/>
      <c r="G22" s="7"/>
      <c r="I22" s="6"/>
      <c r="J22" s="3"/>
      <c r="K22" s="3"/>
      <c r="L22" s="3"/>
      <c r="M22" s="3"/>
      <c r="N22" s="3"/>
    </row>
    <row r="23" spans="3:14" ht="12.75">
      <c r="C23" s="7"/>
      <c r="D23" s="7"/>
      <c r="E23" s="7"/>
      <c r="F23" s="7"/>
      <c r="G23" s="7"/>
      <c r="I23" s="6"/>
      <c r="J23" s="3"/>
      <c r="K23" s="3"/>
      <c r="L23" s="3"/>
      <c r="M23" s="3"/>
      <c r="N23" s="3"/>
    </row>
    <row r="24" spans="3:14" ht="12.75">
      <c r="C24" s="7"/>
      <c r="D24" s="7"/>
      <c r="E24" s="7"/>
      <c r="F24" s="7"/>
      <c r="G24" s="7"/>
      <c r="I24" s="6"/>
      <c r="J24" s="3"/>
      <c r="K24" s="3"/>
      <c r="L24" s="3"/>
      <c r="M24" s="3"/>
      <c r="N24" s="3"/>
    </row>
    <row r="25" spans="3:14" ht="12.75">
      <c r="C25" s="7"/>
      <c r="D25" s="7"/>
      <c r="E25" s="7"/>
      <c r="F25" s="7"/>
      <c r="G25" s="7"/>
      <c r="I25" s="6"/>
      <c r="J25" s="3"/>
      <c r="K25" s="3"/>
      <c r="L25" s="3"/>
      <c r="M25" s="3"/>
      <c r="N25" s="3"/>
    </row>
    <row r="26" spans="3:14" ht="12.75">
      <c r="C26" s="7"/>
      <c r="D26" s="7"/>
      <c r="E26" s="7"/>
      <c r="F26" s="7"/>
      <c r="G26" s="7"/>
      <c r="I26" s="6"/>
      <c r="J26" s="3"/>
      <c r="K26" s="3"/>
      <c r="L26" s="3"/>
      <c r="M26" s="3"/>
      <c r="N26" s="3"/>
    </row>
    <row r="27" spans="3:14" ht="12.75">
      <c r="C27" s="7"/>
      <c r="D27" s="7"/>
      <c r="E27" s="7"/>
      <c r="F27" s="7"/>
      <c r="G27" s="7"/>
      <c r="I27" s="6"/>
      <c r="J27" s="3"/>
      <c r="K27" s="3"/>
      <c r="L27" s="3"/>
      <c r="M27" s="3"/>
      <c r="N27" s="3"/>
    </row>
    <row r="28" spans="3:14" ht="12.75">
      <c r="C28" s="7"/>
      <c r="D28" s="7"/>
      <c r="E28" s="7"/>
      <c r="F28" s="7"/>
      <c r="G28" s="7"/>
      <c r="I28" s="6"/>
      <c r="J28" s="3"/>
      <c r="K28" s="3"/>
      <c r="L28" s="3"/>
      <c r="M28" s="3"/>
      <c r="N28" s="3"/>
    </row>
    <row r="29" spans="3:14" ht="12.75">
      <c r="C29" s="7"/>
      <c r="D29" s="7"/>
      <c r="E29" s="7"/>
      <c r="F29" s="7"/>
      <c r="G29" s="7"/>
      <c r="I29" s="6"/>
      <c r="J29" s="3"/>
      <c r="K29" s="3"/>
      <c r="L29" s="3"/>
      <c r="M29" s="3"/>
      <c r="N29" s="3"/>
    </row>
    <row r="30" spans="3:14" ht="12.75">
      <c r="C30" s="7"/>
      <c r="D30" s="7"/>
      <c r="E30" s="7"/>
      <c r="F30" s="7"/>
      <c r="G30" s="7"/>
      <c r="I30" s="6"/>
      <c r="J30" s="3"/>
      <c r="K30" s="3"/>
      <c r="L30" s="3"/>
      <c r="M30" s="3"/>
      <c r="N30" s="3"/>
    </row>
    <row r="31" spans="3:14" ht="12.75">
      <c r="C31" s="7"/>
      <c r="D31" s="7"/>
      <c r="E31" s="7"/>
      <c r="F31" s="7"/>
      <c r="G31" s="7"/>
      <c r="I31" s="6"/>
      <c r="J31" s="3"/>
      <c r="K31" s="3"/>
      <c r="L31" s="3"/>
      <c r="M31" s="3"/>
      <c r="N31" s="3"/>
    </row>
    <row r="32" spans="3:14" ht="12.75">
      <c r="C32" s="7"/>
      <c r="D32" s="7"/>
      <c r="E32" s="7"/>
      <c r="F32" s="7"/>
      <c r="G32" s="7"/>
      <c r="I32" s="6"/>
      <c r="J32" s="3"/>
      <c r="K32" s="3"/>
      <c r="L32" s="3"/>
      <c r="M32" s="3"/>
      <c r="N32" s="3"/>
    </row>
    <row r="33" spans="3:14" ht="12.75">
      <c r="C33" s="7"/>
      <c r="D33" s="7"/>
      <c r="E33" s="7"/>
      <c r="F33" s="7"/>
      <c r="G33" s="7"/>
      <c r="I33" s="6"/>
      <c r="J33" s="3"/>
      <c r="K33" s="3"/>
      <c r="L33" s="3"/>
      <c r="M33" s="3"/>
      <c r="N33" s="3"/>
    </row>
    <row r="34" spans="3:14" ht="12.75">
      <c r="C34" s="7"/>
      <c r="D34" s="7"/>
      <c r="E34" s="7"/>
      <c r="F34" s="7"/>
      <c r="G34" s="7"/>
      <c r="I34" s="6"/>
      <c r="J34" s="3"/>
      <c r="K34" s="3"/>
      <c r="L34" s="3"/>
      <c r="M34" s="3"/>
      <c r="N34" s="3"/>
    </row>
    <row r="35" spans="3:14" ht="12.75">
      <c r="C35" s="7"/>
      <c r="D35" s="7"/>
      <c r="E35" s="7"/>
      <c r="F35" s="7"/>
      <c r="G35" s="7"/>
      <c r="I35" s="6"/>
      <c r="J35" s="3"/>
      <c r="K35" s="3"/>
      <c r="L35" s="3"/>
      <c r="M35" s="3"/>
      <c r="N35" s="3"/>
    </row>
    <row r="36" spans="3:14" ht="12.75">
      <c r="C36" s="7"/>
      <c r="D36" s="7"/>
      <c r="E36" s="7"/>
      <c r="F36" s="7"/>
      <c r="G36" s="7"/>
      <c r="I36" s="6"/>
      <c r="J36" s="3"/>
      <c r="K36" s="3"/>
      <c r="L36" s="3"/>
      <c r="M36" s="3"/>
      <c r="N36" s="3"/>
    </row>
    <row r="37" spans="3:14" ht="12.75">
      <c r="C37" s="7"/>
      <c r="D37" s="7"/>
      <c r="E37" s="7"/>
      <c r="F37" s="7"/>
      <c r="G37" s="7"/>
      <c r="I37" s="6"/>
      <c r="J37" s="3"/>
      <c r="K37" s="3"/>
      <c r="L37" s="3"/>
      <c r="M37" s="3"/>
      <c r="N37" s="3"/>
    </row>
  </sheetData>
  <sheetProtection/>
  <mergeCells count="13">
    <mergeCell ref="A5:M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3">
      <selection activeCell="A9" sqref="A9"/>
    </sheetView>
  </sheetViews>
  <sheetFormatPr defaultColWidth="9.00390625" defaultRowHeight="12.75"/>
  <cols>
    <col min="1" max="1" width="7.375" style="6" bestFit="1" customWidth="1"/>
    <col min="2" max="2" width="15.00390625" style="6" bestFit="1" customWidth="1"/>
    <col min="3" max="3" width="26.25390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9.125" style="6" bestFit="1" customWidth="1"/>
    <col min="8" max="10" width="5.625" style="7" bestFit="1" customWidth="1"/>
    <col min="11" max="11" width="4.875" style="7" bestFit="1" customWidth="1"/>
    <col min="12" max="12" width="11.25390625" style="7" bestFit="1" customWidth="1"/>
    <col min="13" max="13" width="8.625" style="7" bestFit="1" customWidth="1"/>
    <col min="14" max="14" width="8.875" style="6" bestFit="1" customWidth="1"/>
    <col min="15" max="16384" width="9.125" style="3" customWidth="1"/>
  </cols>
  <sheetData>
    <row r="1" spans="1:14" s="2" customFormat="1" ht="28.5" customHeight="1">
      <c r="A1" s="50" t="s">
        <v>387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2" customFormat="1" ht="61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s="1" customFormat="1" ht="12.75" customHeight="1">
      <c r="A3" s="57" t="s">
        <v>13</v>
      </c>
      <c r="B3" s="42" t="s">
        <v>0</v>
      </c>
      <c r="C3" s="59" t="s">
        <v>6</v>
      </c>
      <c r="D3" s="59" t="s">
        <v>7</v>
      </c>
      <c r="E3" s="44" t="s">
        <v>15</v>
      </c>
      <c r="F3" s="44" t="s">
        <v>4</v>
      </c>
      <c r="G3" s="44" t="s">
        <v>8</v>
      </c>
      <c r="H3" s="44" t="s">
        <v>17</v>
      </c>
      <c r="I3" s="44"/>
      <c r="J3" s="44"/>
      <c r="K3" s="44"/>
      <c r="L3" s="44" t="s">
        <v>157</v>
      </c>
      <c r="M3" s="44" t="s">
        <v>3</v>
      </c>
      <c r="N3" s="46" t="s">
        <v>2</v>
      </c>
    </row>
    <row r="4" spans="1:14" s="1" customFormat="1" ht="21" customHeight="1" thickBot="1">
      <c r="A4" s="58"/>
      <c r="B4" s="43"/>
      <c r="C4" s="45"/>
      <c r="D4" s="45"/>
      <c r="E4" s="45"/>
      <c r="F4" s="45"/>
      <c r="G4" s="45"/>
      <c r="H4" s="4">
        <v>1</v>
      </c>
      <c r="I4" s="4">
        <v>2</v>
      </c>
      <c r="J4" s="4">
        <v>3</v>
      </c>
      <c r="K4" s="4" t="s">
        <v>5</v>
      </c>
      <c r="L4" s="45"/>
      <c r="M4" s="45"/>
      <c r="N4" s="47"/>
    </row>
    <row r="5" spans="1:13" ht="15">
      <c r="A5" s="48" t="s">
        <v>77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4" ht="12.75">
      <c r="A6" s="14" t="s">
        <v>40</v>
      </c>
      <c r="B6" s="11" t="s">
        <v>388</v>
      </c>
      <c r="C6" s="11" t="s">
        <v>389</v>
      </c>
      <c r="D6" s="11" t="s">
        <v>390</v>
      </c>
      <c r="E6" s="11" t="str">
        <f>"0,7347"</f>
        <v>0,7347</v>
      </c>
      <c r="F6" s="11" t="s">
        <v>23</v>
      </c>
      <c r="G6" s="11" t="s">
        <v>24</v>
      </c>
      <c r="H6" s="13" t="s">
        <v>27</v>
      </c>
      <c r="I6" s="13" t="s">
        <v>32</v>
      </c>
      <c r="J6" s="13" t="s">
        <v>391</v>
      </c>
      <c r="K6" s="14"/>
      <c r="L6" s="14" t="str">
        <f>"187,5"</f>
        <v>187,5</v>
      </c>
      <c r="M6" s="14" t="str">
        <f>"137,7563"</f>
        <v>137,7563</v>
      </c>
      <c r="N6" s="11" t="s">
        <v>33</v>
      </c>
    </row>
    <row r="7" ht="12.75">
      <c r="B7" s="6" t="s">
        <v>12</v>
      </c>
    </row>
    <row r="8" spans="1:13" ht="15">
      <c r="A8" s="40" t="s">
        <v>53</v>
      </c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4" ht="12.75">
      <c r="A9" s="14" t="s">
        <v>40</v>
      </c>
      <c r="B9" s="11" t="s">
        <v>392</v>
      </c>
      <c r="C9" s="11" t="s">
        <v>393</v>
      </c>
      <c r="D9" s="11" t="s">
        <v>394</v>
      </c>
      <c r="E9" s="11" t="str">
        <f>"0,5861"</f>
        <v>0,5861</v>
      </c>
      <c r="F9" s="11" t="s">
        <v>23</v>
      </c>
      <c r="G9" s="11" t="s">
        <v>24</v>
      </c>
      <c r="H9" s="13" t="s">
        <v>85</v>
      </c>
      <c r="I9" s="13" t="s">
        <v>26</v>
      </c>
      <c r="J9" s="13" t="s">
        <v>334</v>
      </c>
      <c r="K9" s="14"/>
      <c r="L9" s="14" t="str">
        <f>"172,5"</f>
        <v>172,5</v>
      </c>
      <c r="M9" s="14" t="str">
        <f>"101,1022"</f>
        <v>101,1022</v>
      </c>
      <c r="N9" s="11" t="s">
        <v>33</v>
      </c>
    </row>
    <row r="10" ht="12.75">
      <c r="B10" s="6" t="s">
        <v>12</v>
      </c>
    </row>
    <row r="11" spans="2:14" ht="12.75">
      <c r="B11" s="6" t="s">
        <v>12</v>
      </c>
      <c r="C11" s="7"/>
      <c r="D11" s="7"/>
      <c r="E11" s="7"/>
      <c r="F11" s="7"/>
      <c r="G11" s="7"/>
      <c r="I11" s="6"/>
      <c r="J11" s="3"/>
      <c r="K11" s="3"/>
      <c r="L11" s="3"/>
      <c r="M11" s="3"/>
      <c r="N11" s="3"/>
    </row>
    <row r="12" spans="2:14" ht="12.75">
      <c r="B12" s="6" t="s">
        <v>12</v>
      </c>
      <c r="C12" s="7"/>
      <c r="D12" s="7"/>
      <c r="E12" s="7"/>
      <c r="F12" s="7"/>
      <c r="G12" s="7"/>
      <c r="I12" s="6"/>
      <c r="J12" s="3"/>
      <c r="K12" s="3"/>
      <c r="L12" s="3"/>
      <c r="M12" s="3"/>
      <c r="N12" s="3"/>
    </row>
    <row r="13" spans="2:14" ht="12.75">
      <c r="B13" s="6" t="s">
        <v>12</v>
      </c>
      <c r="C13" s="7"/>
      <c r="D13" s="7"/>
      <c r="E13" s="7"/>
      <c r="F13" s="7"/>
      <c r="G13" s="7"/>
      <c r="I13" s="6"/>
      <c r="J13" s="3"/>
      <c r="K13" s="3"/>
      <c r="L13" s="3"/>
      <c r="M13" s="3"/>
      <c r="N13" s="3"/>
    </row>
    <row r="14" spans="2:14" ht="12.75">
      <c r="B14" s="6" t="s">
        <v>12</v>
      </c>
      <c r="C14" s="7"/>
      <c r="D14" s="7"/>
      <c r="E14" s="7"/>
      <c r="F14" s="7"/>
      <c r="G14" s="7"/>
      <c r="I14" s="6"/>
      <c r="J14" s="3"/>
      <c r="K14" s="3"/>
      <c r="L14" s="3"/>
      <c r="M14" s="3"/>
      <c r="N14" s="3"/>
    </row>
    <row r="15" spans="2:14" ht="12.75">
      <c r="B15" s="6" t="s">
        <v>12</v>
      </c>
      <c r="C15" s="7"/>
      <c r="D15" s="7"/>
      <c r="E15" s="7"/>
      <c r="F15" s="7"/>
      <c r="G15" s="7"/>
      <c r="I15" s="6"/>
      <c r="J15" s="3"/>
      <c r="K15" s="3"/>
      <c r="L15" s="3"/>
      <c r="M15" s="3"/>
      <c r="N15" s="3"/>
    </row>
    <row r="16" spans="2:14" ht="12.75">
      <c r="B16" s="6" t="s">
        <v>12</v>
      </c>
      <c r="C16" s="7"/>
      <c r="D16" s="7"/>
      <c r="E16" s="7"/>
      <c r="F16" s="7"/>
      <c r="G16" s="7"/>
      <c r="I16" s="6"/>
      <c r="J16" s="3"/>
      <c r="K16" s="3"/>
      <c r="L16" s="3"/>
      <c r="M16" s="3"/>
      <c r="N16" s="3"/>
    </row>
    <row r="17" spans="2:14" ht="12.75">
      <c r="B17" s="6" t="s">
        <v>12</v>
      </c>
      <c r="C17" s="7"/>
      <c r="D17" s="7"/>
      <c r="E17" s="7"/>
      <c r="F17" s="7"/>
      <c r="G17" s="7"/>
      <c r="I17" s="6"/>
      <c r="J17" s="3"/>
      <c r="K17" s="3"/>
      <c r="L17" s="3"/>
      <c r="M17" s="3"/>
      <c r="N17" s="3"/>
    </row>
    <row r="18" spans="2:14" ht="12.75">
      <c r="B18" s="6" t="s">
        <v>12</v>
      </c>
      <c r="C18" s="7"/>
      <c r="D18" s="7"/>
      <c r="E18" s="7"/>
      <c r="F18" s="7"/>
      <c r="G18" s="7"/>
      <c r="I18" s="6"/>
      <c r="J18" s="3"/>
      <c r="K18" s="3"/>
      <c r="L18" s="3"/>
      <c r="M18" s="3"/>
      <c r="N18" s="3"/>
    </row>
    <row r="19" spans="2:14" ht="12.75">
      <c r="B19" s="6" t="s">
        <v>12</v>
      </c>
      <c r="C19" s="7"/>
      <c r="D19" s="7"/>
      <c r="E19" s="7"/>
      <c r="F19" s="7"/>
      <c r="G19" s="7"/>
      <c r="I19" s="6"/>
      <c r="J19" s="3"/>
      <c r="K19" s="3"/>
      <c r="L19" s="3"/>
      <c r="M19" s="3"/>
      <c r="N19" s="3"/>
    </row>
    <row r="20" spans="2:14" ht="12.75">
      <c r="B20" s="6" t="s">
        <v>12</v>
      </c>
      <c r="C20" s="7"/>
      <c r="D20" s="7"/>
      <c r="E20" s="7"/>
      <c r="F20" s="7"/>
      <c r="G20" s="7"/>
      <c r="I20" s="6"/>
      <c r="J20" s="3"/>
      <c r="K20" s="3"/>
      <c r="L20" s="3"/>
      <c r="M20" s="3"/>
      <c r="N20" s="3"/>
    </row>
    <row r="21" spans="2:14" ht="12.75">
      <c r="B21" s="6" t="s">
        <v>12</v>
      </c>
      <c r="C21" s="7"/>
      <c r="D21" s="7"/>
      <c r="E21" s="7"/>
      <c r="F21" s="7"/>
      <c r="G21" s="7"/>
      <c r="I21" s="6"/>
      <c r="J21" s="3"/>
      <c r="K21" s="3"/>
      <c r="L21" s="3"/>
      <c r="M21" s="3"/>
      <c r="N21" s="3"/>
    </row>
    <row r="22" spans="2:14" ht="12.75">
      <c r="B22" s="6" t="s">
        <v>12</v>
      </c>
      <c r="C22" s="7"/>
      <c r="D22" s="7"/>
      <c r="E22" s="7"/>
      <c r="F22" s="7"/>
      <c r="G22" s="7"/>
      <c r="I22" s="6"/>
      <c r="J22" s="3"/>
      <c r="K22" s="3"/>
      <c r="L22" s="3"/>
      <c r="M22" s="3"/>
      <c r="N22" s="3"/>
    </row>
    <row r="23" spans="2:14" ht="12.75">
      <c r="B23" s="6" t="s">
        <v>12</v>
      </c>
      <c r="C23" s="7"/>
      <c r="D23" s="7"/>
      <c r="E23" s="7"/>
      <c r="F23" s="7"/>
      <c r="G23" s="7"/>
      <c r="I23" s="6"/>
      <c r="J23" s="3"/>
      <c r="K23" s="3"/>
      <c r="L23" s="3"/>
      <c r="M23" s="3"/>
      <c r="N23" s="3"/>
    </row>
    <row r="24" spans="2:14" ht="12.75">
      <c r="B24" s="6" t="s">
        <v>12</v>
      </c>
      <c r="C24" s="7"/>
      <c r="D24" s="7"/>
      <c r="E24" s="7"/>
      <c r="F24" s="7"/>
      <c r="G24" s="7"/>
      <c r="I24" s="6"/>
      <c r="J24" s="3"/>
      <c r="K24" s="3"/>
      <c r="L24" s="3"/>
      <c r="M24" s="3"/>
      <c r="N24" s="3"/>
    </row>
    <row r="25" spans="2:14" ht="12.75">
      <c r="B25" s="6" t="s">
        <v>12</v>
      </c>
      <c r="C25" s="7"/>
      <c r="D25" s="7"/>
      <c r="E25" s="7"/>
      <c r="F25" s="7"/>
      <c r="G25" s="7"/>
      <c r="I25" s="6"/>
      <c r="J25" s="3"/>
      <c r="K25" s="3"/>
      <c r="L25" s="3"/>
      <c r="M25" s="3"/>
      <c r="N25" s="3"/>
    </row>
    <row r="26" spans="3:14" ht="12.75">
      <c r="C26" s="7"/>
      <c r="D26" s="7"/>
      <c r="E26" s="7"/>
      <c r="F26" s="7"/>
      <c r="G26" s="7"/>
      <c r="I26" s="6"/>
      <c r="J26" s="3"/>
      <c r="K26" s="3"/>
      <c r="L26" s="3"/>
      <c r="M26" s="3"/>
      <c r="N26" s="3"/>
    </row>
    <row r="27" spans="3:14" ht="12.75">
      <c r="C27" s="7"/>
      <c r="D27" s="7"/>
      <c r="E27" s="7"/>
      <c r="F27" s="7"/>
      <c r="G27" s="7"/>
      <c r="I27" s="6"/>
      <c r="J27" s="3"/>
      <c r="K27" s="3"/>
      <c r="L27" s="3"/>
      <c r="M27" s="3"/>
      <c r="N27" s="3"/>
    </row>
    <row r="28" spans="3:14" ht="12.75">
      <c r="C28" s="7"/>
      <c r="D28" s="7"/>
      <c r="E28" s="7"/>
      <c r="F28" s="7"/>
      <c r="G28" s="7"/>
      <c r="I28" s="6"/>
      <c r="J28" s="3"/>
      <c r="K28" s="3"/>
      <c r="L28" s="3"/>
      <c r="M28" s="3"/>
      <c r="N28" s="3"/>
    </row>
  </sheetData>
  <sheetProtection/>
  <mergeCells count="14">
    <mergeCell ref="A5:M5"/>
    <mergeCell ref="A8:M8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2019-12-17T06:20:23Z</dcterms:modified>
  <cp:category/>
  <cp:version/>
  <cp:contentType/>
  <cp:contentStatus/>
</cp:coreProperties>
</file>