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0\Протоколы 2020\"/>
    </mc:Choice>
  </mc:AlternateContent>
  <bookViews>
    <workbookView xWindow="0" yWindow="0" windowWidth="28800" windowHeight="12300" firstSheet="5" activeTab="5"/>
  </bookViews>
  <sheets>
    <sheet name="Ж.Д. Любители" sheetId="23" r:id="rId1"/>
    <sheet name="Люб. народный жим 1_2 вес" sheetId="21" r:id="rId2"/>
    <sheet name="Люб. народный жим 1 вес" sheetId="20" r:id="rId3"/>
    <sheet name="РЖ любители 55 кг." sheetId="19" r:id="rId4"/>
    <sheet name="Пауэрспорт Любители" sheetId="18" r:id="rId5"/>
    <sheet name="Бицепс Любители" sheetId="16" r:id="rId6"/>
    <sheet name="Жим стоя Любители" sheetId="15" r:id="rId7"/>
    <sheet name="Двоеборье люб" sheetId="14" r:id="rId8"/>
    <sheet name="Люб. тяга б.э." sheetId="13" r:id="rId9"/>
    <sheet name="Люб. тяга 1.слой" sheetId="12" r:id="rId10"/>
    <sheet name="ПРО жим софт мн.петельная" sheetId="11" r:id="rId11"/>
    <sheet name="Люб. жим 1 петельная" sheetId="10" r:id="rId12"/>
    <sheet name="ПРО жим б.э." sheetId="9" r:id="rId13"/>
    <sheet name="Люб. жим б.э." sheetId="8" r:id="rId14"/>
    <sheet name="Люб. жим 1.слой" sheetId="7" r:id="rId15"/>
    <sheet name="СОВ жим" sheetId="6" r:id="rId16"/>
    <sheet name="Люб. Военный жим класс." sheetId="5" r:id="rId17"/>
  </sheets>
  <definedNames>
    <definedName name="_FilterDatabase" localSheetId="16" hidden="1">'Люб. Военный жим класс.'!$A$1:$K$3</definedName>
  </definedNames>
  <calcPr calcId="162913" refMode="R1C1"/>
</workbook>
</file>

<file path=xl/calcChain.xml><?xml version="1.0" encoding="utf-8"?>
<calcChain xmlns="http://schemas.openxmlformats.org/spreadsheetml/2006/main">
  <c r="L19" i="8" l="1"/>
  <c r="K19" i="8"/>
  <c r="D19" i="8"/>
  <c r="J6" i="21"/>
  <c r="I6" i="21"/>
  <c r="D6" i="21"/>
  <c r="J6" i="20"/>
  <c r="I6" i="20"/>
  <c r="D6" i="20"/>
  <c r="J7" i="19"/>
  <c r="I7" i="19"/>
  <c r="D7" i="19"/>
  <c r="J6" i="19"/>
  <c r="I6" i="19"/>
  <c r="D6" i="19"/>
  <c r="P9" i="18"/>
  <c r="O9" i="18"/>
  <c r="D9" i="18"/>
  <c r="P6" i="18"/>
  <c r="O6" i="18"/>
  <c r="D6" i="18"/>
  <c r="L28" i="16"/>
  <c r="K28" i="16"/>
  <c r="D28" i="16"/>
  <c r="L27" i="16"/>
  <c r="K27" i="16"/>
  <c r="D27" i="16"/>
  <c r="L24" i="16"/>
  <c r="K24" i="16"/>
  <c r="D24" i="16"/>
  <c r="L23" i="16"/>
  <c r="K23" i="16"/>
  <c r="D23" i="16"/>
  <c r="L20" i="16"/>
  <c r="K20" i="16"/>
  <c r="D20" i="16"/>
  <c r="L19" i="16"/>
  <c r="K19" i="16"/>
  <c r="D19" i="16"/>
  <c r="L18" i="16"/>
  <c r="K18" i="16"/>
  <c r="D18" i="16"/>
  <c r="L15" i="16"/>
  <c r="K15" i="16"/>
  <c r="D15" i="16"/>
  <c r="L12" i="16"/>
  <c r="K12" i="16"/>
  <c r="D12" i="16"/>
  <c r="L9" i="16"/>
  <c r="K9" i="16"/>
  <c r="D9" i="16"/>
  <c r="L6" i="16"/>
  <c r="K6" i="16"/>
  <c r="D6" i="16"/>
  <c r="L6" i="15"/>
  <c r="K6" i="15"/>
  <c r="D6" i="15"/>
  <c r="P6" i="14"/>
  <c r="O6" i="14"/>
  <c r="D6" i="14"/>
  <c r="L21" i="13"/>
  <c r="K21" i="13"/>
  <c r="D21" i="13"/>
  <c r="L18" i="13"/>
  <c r="K18" i="13"/>
  <c r="D18" i="13"/>
  <c r="L17" i="13"/>
  <c r="K17" i="13"/>
  <c r="D17" i="13"/>
  <c r="L14" i="13"/>
  <c r="K14" i="13"/>
  <c r="D14" i="13"/>
  <c r="L13" i="13"/>
  <c r="K13" i="13"/>
  <c r="D13" i="13"/>
  <c r="L10" i="13"/>
  <c r="K10" i="13"/>
  <c r="D10" i="13"/>
  <c r="L9" i="13"/>
  <c r="K9" i="13"/>
  <c r="D9" i="13"/>
  <c r="L6" i="13"/>
  <c r="K6" i="13"/>
  <c r="D6" i="13"/>
  <c r="L6" i="12"/>
  <c r="K6" i="12"/>
  <c r="D6" i="12"/>
  <c r="L6" i="11"/>
  <c r="K6" i="11"/>
  <c r="D6" i="11"/>
  <c r="L6" i="10"/>
  <c r="K6" i="10"/>
  <c r="D6" i="10"/>
  <c r="L11" i="9"/>
  <c r="K11" i="9"/>
  <c r="D11" i="9"/>
  <c r="L10" i="9"/>
  <c r="K10" i="9"/>
  <c r="D10" i="9"/>
  <c r="L7" i="9"/>
  <c r="K7" i="9"/>
  <c r="D7" i="9"/>
  <c r="L6" i="9"/>
  <c r="K6" i="9"/>
  <c r="D6" i="9"/>
  <c r="L22" i="8"/>
  <c r="K22" i="8"/>
  <c r="D22" i="8"/>
  <c r="L21" i="8"/>
  <c r="K21" i="8"/>
  <c r="D21" i="8"/>
  <c r="L15" i="8"/>
  <c r="K15" i="8"/>
  <c r="D15" i="8"/>
  <c r="L12" i="8"/>
  <c r="K12" i="8"/>
  <c r="D12" i="8"/>
  <c r="L9" i="8"/>
  <c r="K9" i="8"/>
  <c r="D9" i="8"/>
  <c r="L6" i="8"/>
  <c r="K6" i="8"/>
  <c r="D6" i="8"/>
  <c r="L9" i="7"/>
  <c r="K9" i="7"/>
  <c r="D9" i="7"/>
  <c r="L6" i="7"/>
  <c r="K6" i="7"/>
  <c r="D6" i="7"/>
  <c r="L6" i="6"/>
  <c r="K6" i="6"/>
  <c r="D6" i="6"/>
  <c r="L9" i="5"/>
  <c r="K9" i="5"/>
  <c r="D9" i="5"/>
  <c r="L6" i="5"/>
  <c r="K6" i="5"/>
  <c r="D6" i="5"/>
</calcChain>
</file>

<file path=xl/sharedStrings.xml><?xml version="1.0" encoding="utf-8"?>
<sst xmlns="http://schemas.openxmlformats.org/spreadsheetml/2006/main" count="1259" uniqueCount="363">
  <si>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</si>
  <si>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</si>
  <si>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</si>
  <si>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</si>
  <si>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</si>
  <si>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</si>
  <si>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</si>
  <si>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</si>
  <si>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</si>
  <si>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</si>
  <si>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</si>
  <si>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Чемпионат Центрального Федерального округа
Любители военный жим классический
Белгород/Белгородская область 19 - 20 декабря 2020 г.</t>
  </si>
  <si>
    <t>Shv/Mel</t>
  </si>
  <si>
    <t>Жим лёжа</t>
  </si>
  <si>
    <t>ВЕСОВАЯ КАТЕГОРИЯ   90</t>
  </si>
  <si>
    <t>Мамонов Юрий</t>
  </si>
  <si>
    <t>1. Мамонов Юрий</t>
  </si>
  <si>
    <t>Мастера 50 - 54 (07.04.1966)/54</t>
  </si>
  <si>
    <t>87,50</t>
  </si>
  <si>
    <t xml:space="preserve">Железный Союз </t>
  </si>
  <si>
    <t xml:space="preserve">Белгород/Белгородская область </t>
  </si>
  <si>
    <t>110,0</t>
  </si>
  <si>
    <t>115,0</t>
  </si>
  <si>
    <t>125,0</t>
  </si>
  <si>
    <t xml:space="preserve"> </t>
  </si>
  <si>
    <t>ВЕСОВАЯ КАТЕГОРИЯ   110</t>
  </si>
  <si>
    <t>Козадаев Михаил</t>
  </si>
  <si>
    <t>1. Козадаев Михаил</t>
  </si>
  <si>
    <t>Мастера 45 - 49 (16.10.1973)/47</t>
  </si>
  <si>
    <t>106,10</t>
  </si>
  <si>
    <t xml:space="preserve">лично </t>
  </si>
  <si>
    <t xml:space="preserve">Дмитров/Московская область </t>
  </si>
  <si>
    <t>142,5</t>
  </si>
  <si>
    <t>145,0</t>
  </si>
  <si>
    <t>147,5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</si>
  <si>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</si>
  <si>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</si>
  <si>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</si>
  <si>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</si>
  <si>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</si>
  <si>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</si>
  <si>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</si>
  <si>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Мастера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</si>
  <si>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</si>
  <si>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</si>
  <si>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</si>
  <si>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</si>
  <si>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Результат </t>
  </si>
  <si>
    <t xml:space="preserve">Shv/Mel </t>
  </si>
  <si>
    <t xml:space="preserve">Мастера 50 - 54 </t>
  </si>
  <si>
    <t>90</t>
  </si>
  <si>
    <t>91,0970</t>
  </si>
  <si>
    <t xml:space="preserve">Мастера 45 - 49 </t>
  </si>
  <si>
    <t>110</t>
  </si>
  <si>
    <t>85,8044</t>
  </si>
  <si>
    <t>Результат</t>
  </si>
  <si>
    <t>Чемпионат Центрального Федерального округа
СОВ жим лежа
Белгород/Белгородская область 19 - 20 декабря 2020 г.</t>
  </si>
  <si>
    <t>Богомолов Вадим</t>
  </si>
  <si>
    <t>1. Богомолов Вадим</t>
  </si>
  <si>
    <t>Мастера 55 - 59 (20.12.1963)/57</t>
  </si>
  <si>
    <t>108,60</t>
  </si>
  <si>
    <t xml:space="preserve">Ferrum </t>
  </si>
  <si>
    <t>130,0</t>
  </si>
  <si>
    <t>135,0</t>
  </si>
  <si>
    <t>140,0</t>
  </si>
  <si>
    <t xml:space="preserve">Евдокимов Евгений </t>
  </si>
  <si>
    <t xml:space="preserve">Мастера 55 - 59 </t>
  </si>
  <si>
    <t>107,5324</t>
  </si>
  <si>
    <t>Чемпионат Центрального Федерального округа
Любители жим лежа в однослойной экипировке
Белгород/Белгородская область 19 - 20 декабря 2020 г.</t>
  </si>
  <si>
    <t>ВЕСОВАЯ КАТЕГОРИЯ   100</t>
  </si>
  <si>
    <t>Евдокимов Илья</t>
  </si>
  <si>
    <t>1. Евдокимов Илья</t>
  </si>
  <si>
    <t>Юниоры 20 - 23 (03.09.2000)/20</t>
  </si>
  <si>
    <t>96,10</t>
  </si>
  <si>
    <t xml:space="preserve">Медведь </t>
  </si>
  <si>
    <t xml:space="preserve">Курск/Курская область </t>
  </si>
  <si>
    <t>150,0</t>
  </si>
  <si>
    <t>165,0</t>
  </si>
  <si>
    <t xml:space="preserve">Дородных Владимир Николаевич </t>
  </si>
  <si>
    <t>Ермолаев Иван</t>
  </si>
  <si>
    <t>1. Ермолаев Иван</t>
  </si>
  <si>
    <t>Юниоры 20 - 23 (29.12.1997)/22</t>
  </si>
  <si>
    <t>108,10</t>
  </si>
  <si>
    <t>190,0</t>
  </si>
  <si>
    <t>200,0</t>
  </si>
  <si>
    <t xml:space="preserve">Юниоры </t>
  </si>
  <si>
    <t xml:space="preserve">Юниоры 20 - 23 </t>
  </si>
  <si>
    <t>103,4149</t>
  </si>
  <si>
    <t>100</t>
  </si>
  <si>
    <t>95,9368</t>
  </si>
  <si>
    <t>Чемпионат Центрального Федерального округа
Любители жим лежа без экипировки
Белгород/Белгородская область 19 - 20 декабря 2020 г.</t>
  </si>
  <si>
    <t>ВЕСОВАЯ КАТЕГОРИЯ   56</t>
  </si>
  <si>
    <t>Гостева Валентина</t>
  </si>
  <si>
    <t>1. Гостева Валентина</t>
  </si>
  <si>
    <t>Мастера 65 - 69 (07.08.1955)/65</t>
  </si>
  <si>
    <t>54,30</t>
  </si>
  <si>
    <t>55,0</t>
  </si>
  <si>
    <t>60,0</t>
  </si>
  <si>
    <t>62,5</t>
  </si>
  <si>
    <t>ВЕСОВАЯ КАТЕГОРИЯ   52</t>
  </si>
  <si>
    <t>Лемешко Арсений</t>
  </si>
  <si>
    <t>1. Лемешко Арсений</t>
  </si>
  <si>
    <t>Юноши 0-13 (21.09.2012)/8</t>
  </si>
  <si>
    <t>28,15</t>
  </si>
  <si>
    <t xml:space="preserve">Стальное Звено </t>
  </si>
  <si>
    <t xml:space="preserve">Луганск/Луганская область </t>
  </si>
  <si>
    <t>25,0</t>
  </si>
  <si>
    <t>30,0</t>
  </si>
  <si>
    <t>32,5</t>
  </si>
  <si>
    <t xml:space="preserve">Шапошник Дмитрий </t>
  </si>
  <si>
    <t>ВЕСОВАЯ КАТЕГОРИЯ   75</t>
  </si>
  <si>
    <t>Зубарев Андрей</t>
  </si>
  <si>
    <t>1. Зубарев Андрей</t>
  </si>
  <si>
    <t>Открытая (06.01.1985)/35</t>
  </si>
  <si>
    <t>74,60</t>
  </si>
  <si>
    <t xml:space="preserve">Сталь Белогорья </t>
  </si>
  <si>
    <t>157,5</t>
  </si>
  <si>
    <t>Антошкин Алексей</t>
  </si>
  <si>
    <t>1. Антошкин Алексей</t>
  </si>
  <si>
    <t>Открытая (15.11.1992)/28</t>
  </si>
  <si>
    <t>89,55</t>
  </si>
  <si>
    <t>155,0</t>
  </si>
  <si>
    <t>160,0</t>
  </si>
  <si>
    <t xml:space="preserve">Немчинов Александр </t>
  </si>
  <si>
    <t>Петров Ярослав</t>
  </si>
  <si>
    <t>1. Петров Ярослав</t>
  </si>
  <si>
    <t>Мастера 40 - 44 (21.06.1980)/40</t>
  </si>
  <si>
    <t>100,00</t>
  </si>
  <si>
    <t xml:space="preserve">Олимпийский </t>
  </si>
  <si>
    <t xml:space="preserve">Кильдюшев Андрей </t>
  </si>
  <si>
    <t>Литовченко Александр</t>
  </si>
  <si>
    <t>1. Литовченко Александр</t>
  </si>
  <si>
    <t>Открытая (26.06.1986)/34</t>
  </si>
  <si>
    <t>105,30</t>
  </si>
  <si>
    <t xml:space="preserve">Пересвет </t>
  </si>
  <si>
    <t>170,0</t>
  </si>
  <si>
    <t>180,0</t>
  </si>
  <si>
    <t>152,5</t>
  </si>
  <si>
    <t xml:space="preserve">Женщины </t>
  </si>
  <si>
    <t xml:space="preserve">Мастера 65 - 69 </t>
  </si>
  <si>
    <t>56</t>
  </si>
  <si>
    <t>112,2600</t>
  </si>
  <si>
    <t xml:space="preserve">Юноши </t>
  </si>
  <si>
    <t xml:space="preserve">Юноши 0-13 </t>
  </si>
  <si>
    <t>52</t>
  </si>
  <si>
    <t>48,4608</t>
  </si>
  <si>
    <t xml:space="preserve">Открытая </t>
  </si>
  <si>
    <t>75</t>
  </si>
  <si>
    <t>100,0950</t>
  </si>
  <si>
    <t>97,7760</t>
  </si>
  <si>
    <t>91,0005</t>
  </si>
  <si>
    <t>91,7220</t>
  </si>
  <si>
    <t xml:space="preserve">Мастера 40 - 44 </t>
  </si>
  <si>
    <t>83,1000</t>
  </si>
  <si>
    <t>Чемпионат Центрального Федерального округа
ПРО жим лежа без экипировки
Белгород/Белгородская область 19 - 20 декабря 2020 г.</t>
  </si>
  <si>
    <t>Степура Евгений</t>
  </si>
  <si>
    <t>1. Степура Евгений</t>
  </si>
  <si>
    <t>Открытая (22.07.1983)/37</t>
  </si>
  <si>
    <t>88,65</t>
  </si>
  <si>
    <t xml:space="preserve">Степура Елена </t>
  </si>
  <si>
    <t>Путивский Руслан</t>
  </si>
  <si>
    <t>1. Путивский Руслан</t>
  </si>
  <si>
    <t>Мастера 40 - 44 (03.06.1977)/43</t>
  </si>
  <si>
    <t>88,90</t>
  </si>
  <si>
    <t xml:space="preserve">Нерубенко Андрей </t>
  </si>
  <si>
    <t>ВЕСОВАЯ КАТЕГОРИЯ   125</t>
  </si>
  <si>
    <t>Дальниковский Дмитрий</t>
  </si>
  <si>
    <t>1. Дальниковский Дмитрий</t>
  </si>
  <si>
    <t>Открытая (12.10.1982)/38</t>
  </si>
  <si>
    <t>124,40</t>
  </si>
  <si>
    <t xml:space="preserve">Воронеж/Воронежская область </t>
  </si>
  <si>
    <t>167,5</t>
  </si>
  <si>
    <t>172,5</t>
  </si>
  <si>
    <t xml:space="preserve">Остапенко Илья </t>
  </si>
  <si>
    <t>Остапенко Илья</t>
  </si>
  <si>
    <t>2. Остапенко Илья</t>
  </si>
  <si>
    <t>Открытая (22.12.1987)/32</t>
  </si>
  <si>
    <t>117,30</t>
  </si>
  <si>
    <t>162,5</t>
  </si>
  <si>
    <t xml:space="preserve">Шульгин Павел </t>
  </si>
  <si>
    <t>125</t>
  </si>
  <si>
    <t>90,0277</t>
  </si>
  <si>
    <t>88,6125</t>
  </si>
  <si>
    <t>86,0275</t>
  </si>
  <si>
    <t>102,0535</t>
  </si>
  <si>
    <t>Чемпионат Центрального Федерального округа
Любители жим лежа в Софт экипировка однопетельная
Белгород/Белгородская область 19 - 20 декабря 2020 г.</t>
  </si>
  <si>
    <t>Елисеева Татьяна</t>
  </si>
  <si>
    <t>1. Елисеева Татьяна</t>
  </si>
  <si>
    <t>Открытая (12.06.1985)/35</t>
  </si>
  <si>
    <t>51,55</t>
  </si>
  <si>
    <t>57,5</t>
  </si>
  <si>
    <t xml:space="preserve">Громов Сергей </t>
  </si>
  <si>
    <t>56,1315</t>
  </si>
  <si>
    <t>Чемпионат Центрального Федерального округа
ПРО жим лежа в Софт экипировка многопетельная
Белгород/Белгородская область 19 - 20 декабря 2020 г.</t>
  </si>
  <si>
    <t>Евдокимов Евгений</t>
  </si>
  <si>
    <t>1. Евдокимов Евгений</t>
  </si>
  <si>
    <t>Юниоры 20 - 23 (14.11.1997)/23</t>
  </si>
  <si>
    <t>121,70</t>
  </si>
  <si>
    <t>300,0</t>
  </si>
  <si>
    <t>325,0</t>
  </si>
  <si>
    <t>170,7225</t>
  </si>
  <si>
    <t>Чемпионат Центрального Федерального округа
Любители становая тяга в однослойной экипировке
Белгород/Белгородская область 19 - 20 декабря 2020 г.</t>
  </si>
  <si>
    <t>Становая тяга</t>
  </si>
  <si>
    <t>240,0</t>
  </si>
  <si>
    <t>252,5</t>
  </si>
  <si>
    <t>275,0</t>
  </si>
  <si>
    <t>137,4330</t>
  </si>
  <si>
    <t>Чемпионат Центрального Федерального округа
Любители становая тяга без экипировки
Белгород/Белгородская область 19 - 20 декабря 2020 г.</t>
  </si>
  <si>
    <t>105,0</t>
  </si>
  <si>
    <t>117,5</t>
  </si>
  <si>
    <t>120,0</t>
  </si>
  <si>
    <t>ВЕСОВАЯ КАТЕГОРИЯ   67.5</t>
  </si>
  <si>
    <t>Лемешко Елена</t>
  </si>
  <si>
    <t>1. Лемешко Елена</t>
  </si>
  <si>
    <t>Открытая (09.06.1981)/39</t>
  </si>
  <si>
    <t>65,35</t>
  </si>
  <si>
    <t>137,5</t>
  </si>
  <si>
    <t>Шевченко Елена</t>
  </si>
  <si>
    <t>2. Шевченко Елена</t>
  </si>
  <si>
    <t>Открытая (28.01.1981)/39</t>
  </si>
  <si>
    <t>65,05</t>
  </si>
  <si>
    <t xml:space="preserve">Шелег Александр </t>
  </si>
  <si>
    <t>45,0</t>
  </si>
  <si>
    <t>65,0</t>
  </si>
  <si>
    <t>Лемешко Александр</t>
  </si>
  <si>
    <t>2. Лемешко Александр</t>
  </si>
  <si>
    <t>Юноши 0-13 (26.05.2009)/11</t>
  </si>
  <si>
    <t>33,65</t>
  </si>
  <si>
    <t>40,0</t>
  </si>
  <si>
    <t>47,5</t>
  </si>
  <si>
    <t>52,5</t>
  </si>
  <si>
    <t>ВЕСОВАЯ КАТЕГОРИЯ   82.5</t>
  </si>
  <si>
    <t>Осетров Евгений</t>
  </si>
  <si>
    <t>1. Осетров Евгений</t>
  </si>
  <si>
    <t>Открытая (03.03.1996)/24</t>
  </si>
  <si>
    <t>79,00</t>
  </si>
  <si>
    <t xml:space="preserve">Рядинский Денис </t>
  </si>
  <si>
    <t>Грачев Дмитрий</t>
  </si>
  <si>
    <t>1. Грачев Дмитрий</t>
  </si>
  <si>
    <t>Мастера 40 - 44 (23.04.1980)/40</t>
  </si>
  <si>
    <t>82,00</t>
  </si>
  <si>
    <t xml:space="preserve">Строитель/Белгородская область </t>
  </si>
  <si>
    <t>207,5</t>
  </si>
  <si>
    <t>210,0</t>
  </si>
  <si>
    <t xml:space="preserve">Мусиенко Константин </t>
  </si>
  <si>
    <t>Руснак Иван</t>
  </si>
  <si>
    <t>1. Руснак Иван</t>
  </si>
  <si>
    <t>Юноши 16 - 17 (04.05.2004)/16</t>
  </si>
  <si>
    <t>86,10</t>
  </si>
  <si>
    <t>197,5</t>
  </si>
  <si>
    <t>225,0</t>
  </si>
  <si>
    <t xml:space="preserve">Гурный Никита </t>
  </si>
  <si>
    <t>67.5</t>
  </si>
  <si>
    <t>112,1400</t>
  </si>
  <si>
    <t>96,5040</t>
  </si>
  <si>
    <t>211,0488</t>
  </si>
  <si>
    <t xml:space="preserve">Юноши 16 - 17 </t>
  </si>
  <si>
    <t>142,8071</t>
  </si>
  <si>
    <t>104,9983</t>
  </si>
  <si>
    <t>84,8063</t>
  </si>
  <si>
    <t>82.5</t>
  </si>
  <si>
    <t>95,8200</t>
  </si>
  <si>
    <t>130,5990</t>
  </si>
  <si>
    <t>Чемпионат Центрального Федерального округа
Силовое двоеборье любители
Белгород/Белгородская область 19 - 20 декабря 2020 г.</t>
  </si>
  <si>
    <t>95,0</t>
  </si>
  <si>
    <t>153,4591</t>
  </si>
  <si>
    <t>Чемпионат Центрального Федерального округа
Одиночный жим штанги стоя Любители
Белгород/Белгородская область 19 - 20 декабря 2020 г.</t>
  </si>
  <si>
    <t>Жим стоя</t>
  </si>
  <si>
    <t>90,0</t>
  </si>
  <si>
    <t>55,7745</t>
  </si>
  <si>
    <t>Чемпионат Центрального Федерального округа
Одиночный подъём штанги на бицепс Любители
Белгород/Белгородская область 19 - 20 декабря 2020 г.</t>
  </si>
  <si>
    <t>Подъем на бицепс</t>
  </si>
  <si>
    <t>37,5</t>
  </si>
  <si>
    <t>Даниленко Александр</t>
  </si>
  <si>
    <t>1. Даниленко Александр</t>
  </si>
  <si>
    <t>Юноши 18 - 19 (21.12.2001)/18</t>
  </si>
  <si>
    <t>66,95</t>
  </si>
  <si>
    <t xml:space="preserve">Валуйки/Белгородская область </t>
  </si>
  <si>
    <t>50,0</t>
  </si>
  <si>
    <t>67,5</t>
  </si>
  <si>
    <t>Шапошник Дмитрий</t>
  </si>
  <si>
    <t>2. Шапошник Дмитрий</t>
  </si>
  <si>
    <t>Открытая (28.01.1980)/40</t>
  </si>
  <si>
    <t>88,40</t>
  </si>
  <si>
    <t>1. Шапошник Дмитрий</t>
  </si>
  <si>
    <t>Мастера 40 - 44 (28.01.1980)/40</t>
  </si>
  <si>
    <t>Трофимов Дмитрий</t>
  </si>
  <si>
    <t>1. Трофимов Дмитрий</t>
  </si>
  <si>
    <t>Открытая (18.02.1974)/46</t>
  </si>
  <si>
    <t>94,65</t>
  </si>
  <si>
    <t>70,0</t>
  </si>
  <si>
    <t>Мастера 45 - 49 (18.02.1974)/46</t>
  </si>
  <si>
    <t>75,0</t>
  </si>
  <si>
    <t>72,5</t>
  </si>
  <si>
    <t>24,0300</t>
  </si>
  <si>
    <t xml:space="preserve">Юноши 18 - 19 </t>
  </si>
  <si>
    <t>38,7536</t>
  </si>
  <si>
    <t>43,3745</t>
  </si>
  <si>
    <t>40,7400</t>
  </si>
  <si>
    <t>39,9250</t>
  </si>
  <si>
    <t>39,8265</t>
  </si>
  <si>
    <t>39,6293</t>
  </si>
  <si>
    <t>29,5900</t>
  </si>
  <si>
    <t>42,5745</t>
  </si>
  <si>
    <t>41,4228</t>
  </si>
  <si>
    <t>Чемпионат Центрального Федерального округа
Пауэрспорт Любители
Белгород/Белгородская область 19 - 20 декабря 2020 г.</t>
  </si>
  <si>
    <t>56,0700</t>
  </si>
  <si>
    <t>95,4038</t>
  </si>
  <si>
    <t>Чемпионат Центрального Федерального округа
Русский жим любители 55 кг.
Белгород/Белгородская область 19 - 20 декабря 2020 г.</t>
  </si>
  <si>
    <t>Атлетизм</t>
  </si>
  <si>
    <t>Русский жим</t>
  </si>
  <si>
    <t>ВЕСОВАЯ КАТЕГОРИЯ   All</t>
  </si>
  <si>
    <t>38,0</t>
  </si>
  <si>
    <t>49,0</t>
  </si>
  <si>
    <t xml:space="preserve">Атлетизм </t>
  </si>
  <si>
    <t>All</t>
  </si>
  <si>
    <t>2695,0</t>
  </si>
  <si>
    <t>30,8000</t>
  </si>
  <si>
    <t>2090,0</t>
  </si>
  <si>
    <t>23,6425</t>
  </si>
  <si>
    <t>Тоннаж</t>
  </si>
  <si>
    <t>Чемпионат Центрального Федерального округа
Любители народный жим (1 вес)
Белгород/Белгородская область 19 - 20 декабря 2020 г.</t>
  </si>
  <si>
    <t>НАП Н.Ж.</t>
  </si>
  <si>
    <t>Народный жим</t>
  </si>
  <si>
    <t>24,0</t>
  </si>
  <si>
    <t xml:space="preserve">НАП Н.Ж. </t>
  </si>
  <si>
    <t>2160,0</t>
  </si>
  <si>
    <t>1549,3680</t>
  </si>
  <si>
    <t>Чемпионат Центрального Федерального округа
Любители народный жим (1/2 вес)
Белгород/Белгородская область 19 - 20 декабря 2020 г.</t>
  </si>
  <si>
    <t>28,20</t>
  </si>
  <si>
    <t>15,0</t>
  </si>
  <si>
    <t>72,0</t>
  </si>
  <si>
    <t>1080,0</t>
  </si>
  <si>
    <t>1991,5200</t>
  </si>
  <si>
    <t>Shv/Mel/Залуцкий</t>
  </si>
  <si>
    <t>Мн.повт. жим</t>
  </si>
  <si>
    <t>Юноши 0 - 13 (21.09.2012) 8</t>
  </si>
  <si>
    <t>Стальное Зчено</t>
  </si>
  <si>
    <t>Свердловск. Луганская область.</t>
  </si>
  <si>
    <t>25</t>
  </si>
  <si>
    <t>30</t>
  </si>
  <si>
    <t>15</t>
  </si>
  <si>
    <t>72</t>
  </si>
  <si>
    <t>102</t>
  </si>
  <si>
    <t>Открытая 24 - 39 (15.11.1992) 28</t>
  </si>
  <si>
    <t>Стальное Звено</t>
  </si>
  <si>
    <t>Курск.</t>
  </si>
  <si>
    <t>145</t>
  </si>
  <si>
    <t>155</t>
  </si>
  <si>
    <t>160</t>
  </si>
  <si>
    <t>24</t>
  </si>
  <si>
    <t>179</t>
  </si>
  <si>
    <t>Shv/Mel /Залуцкий</t>
  </si>
  <si>
    <t>Юноши 0 - 13</t>
  </si>
  <si>
    <t>Открытая 24 - 39</t>
  </si>
  <si>
    <t>Чемпионат Центрального Федерального округа по силовым видам спорта Жимовое двоеборье. Любители. Белгород 19 - 20 декабря.</t>
  </si>
  <si>
    <t>1. Смирнов Николай</t>
  </si>
  <si>
    <t>Юноши 18 -19 (16.05.2001)/19</t>
  </si>
  <si>
    <t>99,5</t>
  </si>
  <si>
    <t>0,4800</t>
  </si>
  <si>
    <t>68,4000</t>
  </si>
  <si>
    <t>Смирнов Николай</t>
  </si>
  <si>
    <t xml:space="preserve">Юноши 18-19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</si>
</sst>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left"/>
    </xf>
    <xf numFmtId="49" fontId="6" fillId="0" borderId="11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0" fillId="0" borderId="11" xfId="0" applyNumberFormat="1" applyFill="1" applyBorder="1" applyAlignment="1">
      <alignment horizontal="left"/>
    </xf>
    <xf numFmtId="49" fontId="0" fillId="0" borderId="1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A8" sqref="A8"/>
    </sheetView>
  </sheetViews>
  <sheetFormatPr defaultRowHeight="12.75" x14ac:dyDescent="0.2"/>
  <cols>
    <col min="1" max="1" width="20" customWidth="1"/>
    <col min="2" max="2" width="29.42578125" customWidth="1"/>
    <col min="3" max="3" width="7" customWidth="1"/>
    <col min="4" max="4" width="5.28515625" customWidth="1"/>
    <col min="5" max="5" width="22" customWidth="1"/>
    <col min="6" max="6" width="30" customWidth="1"/>
  </cols>
  <sheetData>
    <row r="1" spans="1:14" ht="93" customHeight="1" x14ac:dyDescent="0.4">
      <c r="A1" s="41" t="s">
        <v>355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" x14ac:dyDescent="0.2">
      <c r="A2" s="49" t="s">
        <v>0</v>
      </c>
      <c r="B2" s="51" t="s">
        <v>6</v>
      </c>
      <c r="C2" s="51" t="s">
        <v>10</v>
      </c>
      <c r="D2" s="43" t="s">
        <v>334</v>
      </c>
      <c r="E2" s="43" t="s">
        <v>4</v>
      </c>
      <c r="F2" s="43" t="s">
        <v>7</v>
      </c>
      <c r="G2" s="43" t="s">
        <v>13</v>
      </c>
      <c r="H2" s="43"/>
      <c r="I2" s="43"/>
      <c r="J2" s="43"/>
      <c r="K2" s="43" t="s">
        <v>335</v>
      </c>
      <c r="L2" s="43"/>
      <c r="M2" s="43" t="s">
        <v>1</v>
      </c>
      <c r="N2" s="45" t="s">
        <v>2</v>
      </c>
    </row>
    <row r="3" spans="1:14" ht="15.75" thickBot="1" x14ac:dyDescent="0.25">
      <c r="A3" s="50"/>
      <c r="B3" s="44"/>
      <c r="C3" s="44"/>
      <c r="D3" s="44"/>
      <c r="E3" s="44"/>
      <c r="F3" s="44"/>
      <c r="G3" s="6">
        <v>1</v>
      </c>
      <c r="H3" s="6">
        <v>2</v>
      </c>
      <c r="I3" s="6">
        <v>3</v>
      </c>
      <c r="J3" s="6" t="s">
        <v>5</v>
      </c>
      <c r="K3" s="6" t="s">
        <v>8</v>
      </c>
      <c r="L3" s="6" t="s">
        <v>9</v>
      </c>
      <c r="M3" s="44"/>
      <c r="N3" s="46"/>
    </row>
    <row r="4" spans="1:14" ht="15" x14ac:dyDescent="0.2">
      <c r="A4" s="47" t="s">
        <v>99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12"/>
      <c r="N4" s="4"/>
    </row>
    <row r="5" spans="1:14" x14ac:dyDescent="0.2">
      <c r="A5" s="36" t="s">
        <v>101</v>
      </c>
      <c r="B5" s="36" t="s">
        <v>336</v>
      </c>
      <c r="C5" s="36" t="s">
        <v>103</v>
      </c>
      <c r="D5" s="8"/>
      <c r="E5" s="36" t="s">
        <v>337</v>
      </c>
      <c r="F5" s="36" t="s">
        <v>338</v>
      </c>
      <c r="G5" s="37" t="s">
        <v>339</v>
      </c>
      <c r="H5" s="37" t="s">
        <v>340</v>
      </c>
      <c r="I5" s="9" t="s">
        <v>108</v>
      </c>
      <c r="J5" s="9"/>
      <c r="K5" s="37" t="s">
        <v>341</v>
      </c>
      <c r="L5" s="37" t="s">
        <v>342</v>
      </c>
      <c r="M5" s="13" t="s">
        <v>343</v>
      </c>
      <c r="N5" s="8" t="s">
        <v>24</v>
      </c>
    </row>
    <row r="6" spans="1:14" x14ac:dyDescent="0.2">
      <c r="A6" s="4"/>
      <c r="B6" s="4"/>
      <c r="C6" s="4"/>
      <c r="D6" s="4"/>
      <c r="E6" s="4"/>
      <c r="F6" s="4"/>
      <c r="G6" s="3"/>
      <c r="H6" s="3"/>
      <c r="I6" s="3"/>
      <c r="J6" s="3"/>
      <c r="K6" s="3"/>
      <c r="L6" s="3"/>
      <c r="M6" s="12"/>
      <c r="N6" s="4"/>
    </row>
    <row r="7" spans="1:14" ht="15" x14ac:dyDescent="0.2">
      <c r="A7" s="40" t="s">
        <v>14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12"/>
      <c r="N7" s="4"/>
    </row>
    <row r="8" spans="1:14" x14ac:dyDescent="0.2">
      <c r="A8" s="36" t="s">
        <v>118</v>
      </c>
      <c r="B8" s="36" t="s">
        <v>344</v>
      </c>
      <c r="C8" s="36" t="s">
        <v>120</v>
      </c>
      <c r="D8" s="8"/>
      <c r="E8" s="36" t="s">
        <v>345</v>
      </c>
      <c r="F8" s="36" t="s">
        <v>346</v>
      </c>
      <c r="G8" s="37" t="s">
        <v>347</v>
      </c>
      <c r="H8" s="37" t="s">
        <v>348</v>
      </c>
      <c r="I8" s="9" t="s">
        <v>349</v>
      </c>
      <c r="J8" s="9"/>
      <c r="K8" s="37" t="s">
        <v>50</v>
      </c>
      <c r="L8" s="37" t="s">
        <v>350</v>
      </c>
      <c r="M8" s="13" t="s">
        <v>351</v>
      </c>
      <c r="N8" s="8" t="s">
        <v>24</v>
      </c>
    </row>
    <row r="9" spans="1:14" x14ac:dyDescent="0.2">
      <c r="A9" s="4"/>
      <c r="B9" s="4"/>
      <c r="C9" s="4"/>
      <c r="D9" s="4"/>
      <c r="E9" s="4"/>
      <c r="F9" s="4"/>
      <c r="G9" s="3"/>
      <c r="H9" s="3"/>
      <c r="I9" s="3"/>
      <c r="J9" s="3"/>
      <c r="K9" s="3"/>
      <c r="L9" s="3"/>
      <c r="M9" s="12"/>
      <c r="N9" s="4"/>
    </row>
    <row r="10" spans="1:14" ht="15" x14ac:dyDescent="0.2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12"/>
      <c r="N10" s="4"/>
    </row>
    <row r="11" spans="1:14" ht="15" x14ac:dyDescent="0.2">
      <c r="A11" s="4"/>
      <c r="B11" s="4"/>
      <c r="C11" s="4"/>
      <c r="D11" s="4"/>
      <c r="E11" s="11" t="s">
        <v>35</v>
      </c>
      <c r="F11" s="4"/>
      <c r="G11" s="3"/>
      <c r="H11" s="3"/>
      <c r="I11" s="3"/>
      <c r="J11" s="7"/>
      <c r="K11" s="3"/>
      <c r="L11" s="5"/>
      <c r="M11" s="12"/>
      <c r="N11" s="4" t="s">
        <v>24</v>
      </c>
    </row>
    <row r="12" spans="1:14" ht="15" x14ac:dyDescent="0.2">
      <c r="A12" s="4"/>
      <c r="B12" s="4"/>
      <c r="C12" s="4"/>
      <c r="D12" s="4"/>
      <c r="E12" s="11" t="s">
        <v>36</v>
      </c>
      <c r="F12" s="4"/>
      <c r="G12" s="3"/>
      <c r="H12" s="3"/>
      <c r="I12" s="3"/>
      <c r="J12" s="3"/>
      <c r="K12" s="3"/>
      <c r="L12" s="3"/>
      <c r="M12" s="12"/>
      <c r="N12" s="4"/>
    </row>
    <row r="13" spans="1:14" ht="15" x14ac:dyDescent="0.2">
      <c r="A13" s="4"/>
      <c r="B13" s="4"/>
      <c r="C13" s="4"/>
      <c r="D13" s="4"/>
      <c r="E13" s="11" t="s">
        <v>37</v>
      </c>
      <c r="F13" s="4"/>
      <c r="G13" s="3"/>
      <c r="H13" s="3"/>
      <c r="I13" s="3"/>
      <c r="J13" s="3"/>
      <c r="K13" s="3"/>
      <c r="L13" s="3"/>
      <c r="M13" s="12"/>
      <c r="N13" s="4"/>
    </row>
    <row r="14" spans="1:14" ht="15" x14ac:dyDescent="0.2">
      <c r="A14" s="4"/>
      <c r="B14" s="4"/>
      <c r="C14" s="4"/>
      <c r="D14" s="4"/>
      <c r="E14" s="11" t="s">
        <v>38</v>
      </c>
      <c r="F14" s="4"/>
      <c r="G14" s="3"/>
      <c r="H14" s="3"/>
      <c r="I14" s="3"/>
      <c r="J14" s="3"/>
      <c r="K14" s="3"/>
      <c r="L14" s="3"/>
      <c r="M14" s="12"/>
      <c r="N14" s="4"/>
    </row>
    <row r="15" spans="1:14" ht="15" x14ac:dyDescent="0.2">
      <c r="A15" s="4"/>
      <c r="B15" s="4"/>
      <c r="C15" s="4"/>
      <c r="D15" s="4"/>
      <c r="E15" s="11" t="s">
        <v>38</v>
      </c>
      <c r="F15" s="4"/>
      <c r="G15" s="3"/>
      <c r="H15" s="3"/>
      <c r="I15" s="3"/>
      <c r="J15" s="3"/>
      <c r="K15" s="3"/>
      <c r="L15" s="3"/>
      <c r="M15" s="12"/>
      <c r="N15" s="4"/>
    </row>
    <row r="16" spans="1:14" ht="15" x14ac:dyDescent="0.2">
      <c r="A16" s="4"/>
      <c r="B16" s="4"/>
      <c r="C16" s="4"/>
      <c r="D16" s="4"/>
      <c r="E16" s="11" t="s">
        <v>39</v>
      </c>
      <c r="F16" s="4"/>
      <c r="G16" s="3"/>
      <c r="H16" s="3"/>
      <c r="I16" s="3"/>
      <c r="J16" s="3"/>
      <c r="K16" s="3"/>
      <c r="L16" s="3"/>
      <c r="M16" s="12"/>
      <c r="N16" s="4"/>
    </row>
    <row r="17" spans="1:14" ht="15" x14ac:dyDescent="0.2">
      <c r="A17" s="4"/>
      <c r="B17" s="4"/>
      <c r="C17" s="4"/>
      <c r="D17" s="4"/>
      <c r="E17" s="11"/>
      <c r="F17" s="4"/>
      <c r="G17" s="3"/>
      <c r="H17" s="3"/>
      <c r="I17" s="3"/>
      <c r="J17" s="3"/>
      <c r="K17" s="3"/>
      <c r="L17" s="3"/>
      <c r="M17" s="12"/>
      <c r="N17" s="4"/>
    </row>
    <row r="18" spans="1:14" x14ac:dyDescent="0.2">
      <c r="A18" s="4"/>
      <c r="B18" s="4"/>
      <c r="C18" s="4"/>
      <c r="D18" s="4"/>
      <c r="E18" s="4"/>
      <c r="F18" s="4"/>
      <c r="G18" s="3"/>
      <c r="H18" s="3"/>
      <c r="I18" s="3"/>
      <c r="J18" s="3"/>
      <c r="K18" s="3"/>
      <c r="L18" s="3"/>
      <c r="M18" s="12"/>
      <c r="N18" s="4"/>
    </row>
    <row r="19" spans="1:14" ht="18" x14ac:dyDescent="0.25">
      <c r="A19" s="15" t="s">
        <v>40</v>
      </c>
      <c r="B19" s="15"/>
      <c r="C19" s="4"/>
      <c r="D19" s="4"/>
      <c r="E19" s="4"/>
      <c r="F19" s="4"/>
      <c r="G19" s="3"/>
      <c r="H19" s="3"/>
      <c r="I19" s="3"/>
      <c r="J19" s="3"/>
      <c r="K19" s="3"/>
      <c r="L19" s="3"/>
      <c r="M19" s="12"/>
      <c r="N19" s="4"/>
    </row>
    <row r="20" spans="1:14" ht="15" x14ac:dyDescent="0.2">
      <c r="A20" s="16" t="s">
        <v>41</v>
      </c>
      <c r="B20" s="16"/>
      <c r="C20" s="4"/>
      <c r="D20" s="4"/>
      <c r="E20" s="4"/>
      <c r="F20" s="4"/>
      <c r="G20" s="3"/>
      <c r="H20" s="3"/>
      <c r="I20" s="3"/>
      <c r="J20" s="3"/>
      <c r="K20" s="3"/>
      <c r="L20" s="3"/>
      <c r="M20" s="12"/>
      <c r="N20" s="4"/>
    </row>
    <row r="21" spans="1:14" ht="14.25" x14ac:dyDescent="0.2">
      <c r="A21" s="18"/>
      <c r="B21" s="19" t="s">
        <v>42</v>
      </c>
      <c r="C21" s="4"/>
      <c r="D21" s="4"/>
      <c r="E21" s="4"/>
      <c r="F21" s="4"/>
      <c r="G21" s="3"/>
      <c r="H21" s="3"/>
      <c r="I21" s="3"/>
      <c r="J21" s="3"/>
      <c r="K21" s="3"/>
      <c r="L21" s="3"/>
      <c r="M21" s="12"/>
      <c r="N21" s="4"/>
    </row>
    <row r="22" spans="1:14" ht="15" x14ac:dyDescent="0.2">
      <c r="A22" s="20" t="s">
        <v>43</v>
      </c>
      <c r="B22" s="20" t="s">
        <v>44</v>
      </c>
      <c r="C22" s="20" t="s">
        <v>45</v>
      </c>
      <c r="D22" s="20" t="s">
        <v>46</v>
      </c>
      <c r="E22" s="20" t="s">
        <v>352</v>
      </c>
      <c r="F22" s="4"/>
      <c r="G22" s="3"/>
      <c r="H22" s="3"/>
      <c r="I22" s="3"/>
      <c r="J22" s="3"/>
      <c r="K22" s="3"/>
      <c r="L22" s="3"/>
      <c r="M22" s="12"/>
      <c r="N22" s="4"/>
    </row>
    <row r="23" spans="1:14" x14ac:dyDescent="0.2">
      <c r="A23" s="38" t="s">
        <v>100</v>
      </c>
      <c r="B23" s="4" t="s">
        <v>353</v>
      </c>
      <c r="C23" s="39" t="s">
        <v>144</v>
      </c>
      <c r="D23" s="39" t="s">
        <v>343</v>
      </c>
      <c r="E23" s="12"/>
      <c r="F23" s="4"/>
      <c r="G23" s="3"/>
      <c r="H23" s="3"/>
      <c r="I23" s="3"/>
      <c r="J23" s="3"/>
      <c r="K23" s="3"/>
      <c r="L23" s="3"/>
      <c r="M23" s="12"/>
      <c r="N23" s="4"/>
    </row>
    <row r="24" spans="1:14" x14ac:dyDescent="0.2">
      <c r="A24" s="17" t="s">
        <v>117</v>
      </c>
      <c r="B24" s="39" t="s">
        <v>354</v>
      </c>
      <c r="C24" s="4" t="s">
        <v>50</v>
      </c>
      <c r="D24" s="39" t="s">
        <v>351</v>
      </c>
      <c r="E24" s="12"/>
      <c r="F24" s="4"/>
      <c r="G24" s="3"/>
      <c r="H24" s="3"/>
      <c r="I24" s="3"/>
      <c r="J24" s="3"/>
      <c r="K24" s="3"/>
      <c r="L24" s="3"/>
      <c r="M24" s="12"/>
      <c r="N24" s="4"/>
    </row>
  </sheetData>
  <mergeCells count="14">
    <mergeCell ref="A10:L10"/>
    <mergeCell ref="A1:N1"/>
    <mergeCell ref="G2:J2"/>
    <mergeCell ref="K2:L2"/>
    <mergeCell ref="M2:M3"/>
    <mergeCell ref="N2:N3"/>
    <mergeCell ref="A4:L4"/>
    <mergeCell ref="A7:L7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42578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9" width="5.5703125" style="3" customWidth="1"/>
    <col min="10" max="10" width="4.85546875" style="3" customWidth="1"/>
    <col min="11" max="11" width="7.85546875" style="12" bestFit="1" customWidth="1"/>
    <col min="12" max="12" width="8.5703125" style="2" bestFit="1" customWidth="1"/>
    <col min="13" max="13" width="31" style="4" bestFit="1" customWidth="1"/>
    <col min="14" max="16384" width="9.140625" style="3"/>
  </cols>
  <sheetData>
    <row r="1" spans="1:13" s="2" customFormat="1" ht="29.1" customHeight="1" x14ac:dyDescent="0.2">
      <c r="A1" s="52" t="s">
        <v>201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.1" customHeight="1" thickBot="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 x14ac:dyDescent="0.2">
      <c r="A3" s="49" t="s">
        <v>0</v>
      </c>
      <c r="B3" s="51" t="s">
        <v>6</v>
      </c>
      <c r="C3" s="51" t="s">
        <v>10</v>
      </c>
      <c r="D3" s="43" t="s">
        <v>12</v>
      </c>
      <c r="E3" s="43" t="s">
        <v>4</v>
      </c>
      <c r="F3" s="43" t="s">
        <v>7</v>
      </c>
      <c r="G3" s="43" t="s">
        <v>202</v>
      </c>
      <c r="H3" s="43"/>
      <c r="I3" s="43"/>
      <c r="J3" s="43"/>
      <c r="K3" s="43" t="s">
        <v>55</v>
      </c>
      <c r="L3" s="43" t="s">
        <v>3</v>
      </c>
      <c r="M3" s="45" t="s">
        <v>2</v>
      </c>
    </row>
    <row r="4" spans="1:13" s="1" customFormat="1" ht="21" customHeight="1" thickBot="1" x14ac:dyDescent="0.25">
      <c r="A4" s="50"/>
      <c r="B4" s="44"/>
      <c r="C4" s="44"/>
      <c r="D4" s="44"/>
      <c r="E4" s="44"/>
      <c r="F4" s="44"/>
      <c r="G4" s="6">
        <v>1</v>
      </c>
      <c r="H4" s="6">
        <v>2</v>
      </c>
      <c r="I4" s="6">
        <v>3</v>
      </c>
      <c r="J4" s="6" t="s">
        <v>5</v>
      </c>
      <c r="K4" s="44"/>
      <c r="L4" s="44"/>
      <c r="M4" s="46"/>
    </row>
    <row r="5" spans="1:13" ht="15" x14ac:dyDescent="0.2">
      <c r="A5" s="47" t="s">
        <v>25</v>
      </c>
      <c r="B5" s="48"/>
      <c r="C5" s="48"/>
      <c r="D5" s="48"/>
      <c r="E5" s="48"/>
      <c r="F5" s="48"/>
      <c r="G5" s="48"/>
      <c r="H5" s="48"/>
      <c r="I5" s="48"/>
      <c r="J5" s="48"/>
    </row>
    <row r="6" spans="1:13" x14ac:dyDescent="0.2">
      <c r="A6" s="8" t="s">
        <v>80</v>
      </c>
      <c r="B6" s="8" t="s">
        <v>81</v>
      </c>
      <c r="C6" s="8" t="s">
        <v>82</v>
      </c>
      <c r="D6" s="8" t="str">
        <f>"0,5389"</f>
        <v>0,5389</v>
      </c>
      <c r="E6" s="8" t="s">
        <v>74</v>
      </c>
      <c r="F6" s="8" t="s">
        <v>75</v>
      </c>
      <c r="G6" s="9" t="s">
        <v>203</v>
      </c>
      <c r="H6" s="10" t="s">
        <v>204</v>
      </c>
      <c r="I6" s="9" t="s">
        <v>205</v>
      </c>
      <c r="J6" s="9"/>
      <c r="K6" s="13" t="str">
        <f>"252,5"</f>
        <v>252,5</v>
      </c>
      <c r="L6" s="14" t="str">
        <f>"137,4330"</f>
        <v>137,4330</v>
      </c>
      <c r="M6" s="8" t="s">
        <v>78</v>
      </c>
    </row>
    <row r="8" spans="1:13" ht="15" x14ac:dyDescent="0.2">
      <c r="E8" s="11" t="s">
        <v>35</v>
      </c>
    </row>
    <row r="9" spans="1:13" ht="15" x14ac:dyDescent="0.2">
      <c r="E9" s="11" t="s">
        <v>36</v>
      </c>
    </row>
    <row r="10" spans="1:13" ht="15" x14ac:dyDescent="0.2">
      <c r="E10" s="11" t="s">
        <v>37</v>
      </c>
    </row>
    <row r="11" spans="1:13" ht="15" x14ac:dyDescent="0.2">
      <c r="E11" s="11" t="s">
        <v>38</v>
      </c>
    </row>
    <row r="12" spans="1:13" ht="15" x14ac:dyDescent="0.2">
      <c r="E12" s="11" t="s">
        <v>38</v>
      </c>
    </row>
    <row r="13" spans="1:13" ht="15" x14ac:dyDescent="0.2">
      <c r="E13" s="11" t="s">
        <v>39</v>
      </c>
    </row>
    <row r="14" spans="1:13" ht="15" x14ac:dyDescent="0.2">
      <c r="E14" s="11"/>
    </row>
    <row r="16" spans="1:13" ht="18" x14ac:dyDescent="0.25">
      <c r="A16" s="15" t="s">
        <v>40</v>
      </c>
      <c r="B16" s="15"/>
    </row>
    <row r="17" spans="1:5" ht="15" x14ac:dyDescent="0.2">
      <c r="A17" s="16" t="s">
        <v>41</v>
      </c>
      <c r="B17" s="16"/>
    </row>
    <row r="18" spans="1:5" ht="14.25" x14ac:dyDescent="0.2">
      <c r="A18" s="18"/>
      <c r="B18" s="19" t="s">
        <v>85</v>
      </c>
    </row>
    <row r="19" spans="1:5" ht="15" x14ac:dyDescent="0.2">
      <c r="A19" s="20" t="s">
        <v>43</v>
      </c>
      <c r="B19" s="20" t="s">
        <v>44</v>
      </c>
      <c r="C19" s="20" t="s">
        <v>45</v>
      </c>
      <c r="D19" s="20" t="s">
        <v>47</v>
      </c>
      <c r="E19" s="20" t="s">
        <v>48</v>
      </c>
    </row>
    <row r="20" spans="1:5" x14ac:dyDescent="0.2">
      <c r="A20" s="17" t="s">
        <v>79</v>
      </c>
      <c r="B20" s="4" t="s">
        <v>86</v>
      </c>
      <c r="C20" s="4" t="s">
        <v>53</v>
      </c>
      <c r="D20" s="4" t="s">
        <v>204</v>
      </c>
      <c r="E20" s="12" t="s">
        <v>206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42578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1" width="7.85546875" style="12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52" t="s">
        <v>193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.1" customHeight="1" thickBot="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 x14ac:dyDescent="0.2">
      <c r="A3" s="49" t="s">
        <v>0</v>
      </c>
      <c r="B3" s="51" t="s">
        <v>6</v>
      </c>
      <c r="C3" s="51" t="s">
        <v>10</v>
      </c>
      <c r="D3" s="43" t="s">
        <v>12</v>
      </c>
      <c r="E3" s="43" t="s">
        <v>4</v>
      </c>
      <c r="F3" s="43" t="s">
        <v>7</v>
      </c>
      <c r="G3" s="43" t="s">
        <v>13</v>
      </c>
      <c r="H3" s="43"/>
      <c r="I3" s="43"/>
      <c r="J3" s="43"/>
      <c r="K3" s="43" t="s">
        <v>55</v>
      </c>
      <c r="L3" s="43" t="s">
        <v>3</v>
      </c>
      <c r="M3" s="45" t="s">
        <v>2</v>
      </c>
    </row>
    <row r="4" spans="1:13" s="1" customFormat="1" ht="21" customHeight="1" thickBot="1" x14ac:dyDescent="0.25">
      <c r="A4" s="50"/>
      <c r="B4" s="44"/>
      <c r="C4" s="44"/>
      <c r="D4" s="44"/>
      <c r="E4" s="44"/>
      <c r="F4" s="44"/>
      <c r="G4" s="6">
        <v>1</v>
      </c>
      <c r="H4" s="6">
        <v>2</v>
      </c>
      <c r="I4" s="6">
        <v>3</v>
      </c>
      <c r="J4" s="6" t="s">
        <v>5</v>
      </c>
      <c r="K4" s="44"/>
      <c r="L4" s="44"/>
      <c r="M4" s="46"/>
    </row>
    <row r="5" spans="1:13" ht="15" x14ac:dyDescent="0.2">
      <c r="A5" s="47" t="s">
        <v>165</v>
      </c>
      <c r="B5" s="48"/>
      <c r="C5" s="48"/>
      <c r="D5" s="48"/>
      <c r="E5" s="48"/>
      <c r="F5" s="48"/>
      <c r="G5" s="48"/>
      <c r="H5" s="48"/>
      <c r="I5" s="48"/>
      <c r="J5" s="48"/>
    </row>
    <row r="6" spans="1:13" x14ac:dyDescent="0.2">
      <c r="A6" s="8" t="s">
        <v>195</v>
      </c>
      <c r="B6" s="8" t="s">
        <v>196</v>
      </c>
      <c r="C6" s="8" t="s">
        <v>197</v>
      </c>
      <c r="D6" s="8" t="str">
        <f>"0,5253"</f>
        <v>0,5253</v>
      </c>
      <c r="E6" s="8" t="s">
        <v>61</v>
      </c>
      <c r="F6" s="8" t="s">
        <v>20</v>
      </c>
      <c r="G6" s="10" t="s">
        <v>198</v>
      </c>
      <c r="H6" s="9" t="s">
        <v>199</v>
      </c>
      <c r="I6" s="10" t="s">
        <v>199</v>
      </c>
      <c r="J6" s="9"/>
      <c r="K6" s="13" t="str">
        <f>"325,0"</f>
        <v>325,0</v>
      </c>
      <c r="L6" s="14" t="str">
        <f>"170,7225"</f>
        <v>170,7225</v>
      </c>
      <c r="M6" s="8" t="s">
        <v>24</v>
      </c>
    </row>
    <row r="8" spans="1:13" ht="15" x14ac:dyDescent="0.2">
      <c r="E8" s="11" t="s">
        <v>35</v>
      </c>
    </row>
    <row r="9" spans="1:13" ht="15" x14ac:dyDescent="0.2">
      <c r="E9" s="11" t="s">
        <v>36</v>
      </c>
    </row>
    <row r="10" spans="1:13" ht="15" x14ac:dyDescent="0.2">
      <c r="E10" s="11" t="s">
        <v>37</v>
      </c>
    </row>
    <row r="11" spans="1:13" ht="15" x14ac:dyDescent="0.2">
      <c r="E11" s="11" t="s">
        <v>38</v>
      </c>
    </row>
    <row r="12" spans="1:13" ht="15" x14ac:dyDescent="0.2">
      <c r="E12" s="11" t="s">
        <v>38</v>
      </c>
    </row>
    <row r="13" spans="1:13" ht="15" x14ac:dyDescent="0.2">
      <c r="E13" s="11" t="s">
        <v>39</v>
      </c>
    </row>
    <row r="14" spans="1:13" ht="15" x14ac:dyDescent="0.2">
      <c r="E14" s="11"/>
    </row>
    <row r="16" spans="1:13" ht="18" x14ac:dyDescent="0.25">
      <c r="A16" s="15" t="s">
        <v>40</v>
      </c>
      <c r="B16" s="15"/>
    </row>
    <row r="17" spans="1:5" ht="15" x14ac:dyDescent="0.2">
      <c r="A17" s="16" t="s">
        <v>41</v>
      </c>
      <c r="B17" s="16"/>
    </row>
    <row r="18" spans="1:5" ht="14.25" x14ac:dyDescent="0.2">
      <c r="A18" s="18"/>
      <c r="B18" s="19" t="s">
        <v>85</v>
      </c>
    </row>
    <row r="19" spans="1:5" ht="15" x14ac:dyDescent="0.2">
      <c r="A19" s="20" t="s">
        <v>43</v>
      </c>
      <c r="B19" s="20" t="s">
        <v>44</v>
      </c>
      <c r="C19" s="20" t="s">
        <v>45</v>
      </c>
      <c r="D19" s="20" t="s">
        <v>47</v>
      </c>
      <c r="E19" s="20" t="s">
        <v>48</v>
      </c>
    </row>
    <row r="20" spans="1:5" x14ac:dyDescent="0.2">
      <c r="A20" s="17" t="s">
        <v>194</v>
      </c>
      <c r="B20" s="4" t="s">
        <v>86</v>
      </c>
      <c r="C20" s="4" t="s">
        <v>180</v>
      </c>
      <c r="D20" s="4" t="s">
        <v>199</v>
      </c>
      <c r="E20" s="12" t="s">
        <v>200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9" width="4.5703125" style="3" customWidth="1"/>
    <col min="10" max="10" width="4.85546875" style="3" customWidth="1"/>
    <col min="11" max="11" width="7.85546875" style="12" bestFit="1" customWidth="1"/>
    <col min="12" max="12" width="7.5703125" style="2" bestFit="1" customWidth="1"/>
    <col min="13" max="13" width="14.5703125" style="4" bestFit="1" customWidth="1"/>
    <col min="14" max="16384" width="9.140625" style="3"/>
  </cols>
  <sheetData>
    <row r="1" spans="1:13" s="2" customFormat="1" ht="29.1" customHeight="1" x14ac:dyDescent="0.2">
      <c r="A1" s="52" t="s">
        <v>185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.1" customHeight="1" thickBot="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 x14ac:dyDescent="0.2">
      <c r="A3" s="49" t="s">
        <v>0</v>
      </c>
      <c r="B3" s="51" t="s">
        <v>6</v>
      </c>
      <c r="C3" s="51" t="s">
        <v>10</v>
      </c>
      <c r="D3" s="43" t="s">
        <v>12</v>
      </c>
      <c r="E3" s="43" t="s">
        <v>4</v>
      </c>
      <c r="F3" s="43" t="s">
        <v>7</v>
      </c>
      <c r="G3" s="43" t="s">
        <v>13</v>
      </c>
      <c r="H3" s="43"/>
      <c r="I3" s="43"/>
      <c r="J3" s="43"/>
      <c r="K3" s="43" t="s">
        <v>55</v>
      </c>
      <c r="L3" s="43" t="s">
        <v>3</v>
      </c>
      <c r="M3" s="45" t="s">
        <v>2</v>
      </c>
    </row>
    <row r="4" spans="1:13" s="1" customFormat="1" ht="21" customHeight="1" thickBot="1" x14ac:dyDescent="0.25">
      <c r="A4" s="50"/>
      <c r="B4" s="44"/>
      <c r="C4" s="44"/>
      <c r="D4" s="44"/>
      <c r="E4" s="44"/>
      <c r="F4" s="44"/>
      <c r="G4" s="6">
        <v>1</v>
      </c>
      <c r="H4" s="6">
        <v>2</v>
      </c>
      <c r="I4" s="6">
        <v>3</v>
      </c>
      <c r="J4" s="6" t="s">
        <v>5</v>
      </c>
      <c r="K4" s="44"/>
      <c r="L4" s="44"/>
      <c r="M4" s="46"/>
    </row>
    <row r="5" spans="1:13" ht="15" x14ac:dyDescent="0.2">
      <c r="A5" s="47" t="s">
        <v>99</v>
      </c>
      <c r="B5" s="48"/>
      <c r="C5" s="48"/>
      <c r="D5" s="48"/>
      <c r="E5" s="48"/>
      <c r="F5" s="48"/>
      <c r="G5" s="48"/>
      <c r="H5" s="48"/>
      <c r="I5" s="48"/>
      <c r="J5" s="48"/>
    </row>
    <row r="6" spans="1:13" x14ac:dyDescent="0.2">
      <c r="A6" s="8" t="s">
        <v>187</v>
      </c>
      <c r="B6" s="8" t="s">
        <v>188</v>
      </c>
      <c r="C6" s="8" t="s">
        <v>189</v>
      </c>
      <c r="D6" s="8" t="str">
        <f>"0,9762"</f>
        <v>0,9762</v>
      </c>
      <c r="E6" s="8" t="s">
        <v>30</v>
      </c>
      <c r="F6" s="8" t="s">
        <v>20</v>
      </c>
      <c r="G6" s="9" t="s">
        <v>190</v>
      </c>
      <c r="H6" s="10" t="s">
        <v>190</v>
      </c>
      <c r="I6" s="9" t="s">
        <v>98</v>
      </c>
      <c r="J6" s="9"/>
      <c r="K6" s="13" t="str">
        <f>"57,5"</f>
        <v>57,5</v>
      </c>
      <c r="L6" s="14" t="str">
        <f>"56,1315"</f>
        <v>56,1315</v>
      </c>
      <c r="M6" s="8" t="s">
        <v>191</v>
      </c>
    </row>
    <row r="8" spans="1:13" ht="15" x14ac:dyDescent="0.2">
      <c r="E8" s="11" t="s">
        <v>35</v>
      </c>
    </row>
    <row r="9" spans="1:13" ht="15" x14ac:dyDescent="0.2">
      <c r="E9" s="11" t="s">
        <v>36</v>
      </c>
    </row>
    <row r="10" spans="1:13" ht="15" x14ac:dyDescent="0.2">
      <c r="E10" s="11" t="s">
        <v>37</v>
      </c>
    </row>
    <row r="11" spans="1:13" ht="15" x14ac:dyDescent="0.2">
      <c r="E11" s="11" t="s">
        <v>38</v>
      </c>
    </row>
    <row r="12" spans="1:13" ht="15" x14ac:dyDescent="0.2">
      <c r="E12" s="11" t="s">
        <v>38</v>
      </c>
    </row>
    <row r="13" spans="1:13" ht="15" x14ac:dyDescent="0.2">
      <c r="E13" s="11" t="s">
        <v>39</v>
      </c>
    </row>
    <row r="14" spans="1:13" ht="15" x14ac:dyDescent="0.2">
      <c r="E14" s="11"/>
    </row>
    <row r="16" spans="1:13" ht="18" x14ac:dyDescent="0.25">
      <c r="A16" s="15" t="s">
        <v>40</v>
      </c>
      <c r="B16" s="15"/>
    </row>
    <row r="17" spans="1:5" ht="15" x14ac:dyDescent="0.2">
      <c r="A17" s="16" t="s">
        <v>138</v>
      </c>
      <c r="B17" s="16"/>
    </row>
    <row r="18" spans="1:5" ht="14.25" x14ac:dyDescent="0.2">
      <c r="A18" s="18"/>
      <c r="B18" s="19" t="s">
        <v>146</v>
      </c>
    </row>
    <row r="19" spans="1:5" ht="15" x14ac:dyDescent="0.2">
      <c r="A19" s="20" t="s">
        <v>43</v>
      </c>
      <c r="B19" s="20" t="s">
        <v>44</v>
      </c>
      <c r="C19" s="20" t="s">
        <v>45</v>
      </c>
      <c r="D19" s="20" t="s">
        <v>47</v>
      </c>
      <c r="E19" s="20" t="s">
        <v>48</v>
      </c>
    </row>
    <row r="20" spans="1:5" x14ac:dyDescent="0.2">
      <c r="A20" s="17" t="s">
        <v>186</v>
      </c>
      <c r="B20" s="4" t="s">
        <v>146</v>
      </c>
      <c r="C20" s="4" t="s">
        <v>144</v>
      </c>
      <c r="D20" s="4" t="s">
        <v>190</v>
      </c>
      <c r="E20" s="12" t="s">
        <v>192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14" sqref="B1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1" width="7.85546875" style="12" bestFit="1" customWidth="1"/>
    <col min="12" max="12" width="8.5703125" style="2" bestFit="1" customWidth="1"/>
    <col min="13" max="13" width="18" style="4" bestFit="1" customWidth="1"/>
    <col min="14" max="16384" width="9.140625" style="3"/>
  </cols>
  <sheetData>
    <row r="1" spans="1:13" s="2" customFormat="1" ht="29.1" customHeight="1" x14ac:dyDescent="0.2">
      <c r="A1" s="52" t="s">
        <v>154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.1" customHeight="1" thickBot="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 x14ac:dyDescent="0.2">
      <c r="A3" s="49" t="s">
        <v>0</v>
      </c>
      <c r="B3" s="51" t="s">
        <v>6</v>
      </c>
      <c r="C3" s="51" t="s">
        <v>10</v>
      </c>
      <c r="D3" s="43" t="s">
        <v>12</v>
      </c>
      <c r="E3" s="43" t="s">
        <v>4</v>
      </c>
      <c r="F3" s="43" t="s">
        <v>7</v>
      </c>
      <c r="G3" s="43" t="s">
        <v>13</v>
      </c>
      <c r="H3" s="43"/>
      <c r="I3" s="43"/>
      <c r="J3" s="43"/>
      <c r="K3" s="43" t="s">
        <v>55</v>
      </c>
      <c r="L3" s="43" t="s">
        <v>3</v>
      </c>
      <c r="M3" s="45" t="s">
        <v>2</v>
      </c>
    </row>
    <row r="4" spans="1:13" s="1" customFormat="1" ht="21" customHeight="1" thickBot="1" x14ac:dyDescent="0.25">
      <c r="A4" s="50"/>
      <c r="B4" s="44"/>
      <c r="C4" s="44"/>
      <c r="D4" s="44"/>
      <c r="E4" s="44"/>
      <c r="F4" s="44"/>
      <c r="G4" s="6">
        <v>1</v>
      </c>
      <c r="H4" s="6">
        <v>2</v>
      </c>
      <c r="I4" s="6">
        <v>3</v>
      </c>
      <c r="J4" s="6" t="s">
        <v>5</v>
      </c>
      <c r="K4" s="44"/>
      <c r="L4" s="44"/>
      <c r="M4" s="46"/>
    </row>
    <row r="5" spans="1:13" ht="15" x14ac:dyDescent="0.2">
      <c r="A5" s="47" t="s">
        <v>14</v>
      </c>
      <c r="B5" s="48"/>
      <c r="C5" s="48"/>
      <c r="D5" s="48"/>
      <c r="E5" s="48"/>
      <c r="F5" s="48"/>
      <c r="G5" s="48"/>
      <c r="H5" s="48"/>
      <c r="I5" s="48"/>
      <c r="J5" s="48"/>
    </row>
    <row r="6" spans="1:13" x14ac:dyDescent="0.2">
      <c r="A6" s="21" t="s">
        <v>156</v>
      </c>
      <c r="B6" s="21" t="s">
        <v>157</v>
      </c>
      <c r="C6" s="21" t="s">
        <v>158</v>
      </c>
      <c r="D6" s="21" t="str">
        <f>"0,5907"</f>
        <v>0,5907</v>
      </c>
      <c r="E6" s="21" t="s">
        <v>61</v>
      </c>
      <c r="F6" s="21" t="s">
        <v>20</v>
      </c>
      <c r="G6" s="23" t="s">
        <v>64</v>
      </c>
      <c r="H6" s="23" t="s">
        <v>76</v>
      </c>
      <c r="I6" s="22" t="s">
        <v>122</v>
      </c>
      <c r="J6" s="22"/>
      <c r="K6" s="27" t="str">
        <f>"150,0"</f>
        <v>150,0</v>
      </c>
      <c r="L6" s="28" t="str">
        <f>"88,6125"</f>
        <v>88,6125</v>
      </c>
      <c r="M6" s="21" t="s">
        <v>159</v>
      </c>
    </row>
    <row r="7" spans="1:13" x14ac:dyDescent="0.2">
      <c r="A7" s="24" t="s">
        <v>161</v>
      </c>
      <c r="B7" s="24" t="s">
        <v>162</v>
      </c>
      <c r="C7" s="24" t="s">
        <v>163</v>
      </c>
      <c r="D7" s="24" t="str">
        <f>"0,5897"</f>
        <v>0,5897</v>
      </c>
      <c r="E7" s="24" t="s">
        <v>30</v>
      </c>
      <c r="F7" s="24" t="s">
        <v>20</v>
      </c>
      <c r="G7" s="26" t="s">
        <v>76</v>
      </c>
      <c r="H7" s="26" t="s">
        <v>122</v>
      </c>
      <c r="I7" s="26" t="s">
        <v>135</v>
      </c>
      <c r="J7" s="25"/>
      <c r="K7" s="29" t="str">
        <f>"170,0"</f>
        <v>170,0</v>
      </c>
      <c r="L7" s="30" t="str">
        <f>"102,0535"</f>
        <v>102,0535</v>
      </c>
      <c r="M7" s="24" t="s">
        <v>164</v>
      </c>
    </row>
    <row r="9" spans="1:13" ht="15" x14ac:dyDescent="0.2">
      <c r="A9" s="40" t="s">
        <v>165</v>
      </c>
      <c r="B9" s="40"/>
      <c r="C9" s="40"/>
      <c r="D9" s="40"/>
      <c r="E9" s="40"/>
      <c r="F9" s="40"/>
      <c r="G9" s="40"/>
      <c r="H9" s="40"/>
      <c r="I9" s="40"/>
      <c r="J9" s="40"/>
    </row>
    <row r="10" spans="1:13" x14ac:dyDescent="0.2">
      <c r="A10" s="21" t="s">
        <v>167</v>
      </c>
      <c r="B10" s="21" t="s">
        <v>168</v>
      </c>
      <c r="C10" s="21" t="s">
        <v>169</v>
      </c>
      <c r="D10" s="21" t="str">
        <f>"0,5219"</f>
        <v>0,5219</v>
      </c>
      <c r="E10" s="21" t="s">
        <v>30</v>
      </c>
      <c r="F10" s="21" t="s">
        <v>170</v>
      </c>
      <c r="G10" s="23" t="s">
        <v>122</v>
      </c>
      <c r="H10" s="23" t="s">
        <v>171</v>
      </c>
      <c r="I10" s="23" t="s">
        <v>172</v>
      </c>
      <c r="J10" s="22"/>
      <c r="K10" s="27" t="str">
        <f>"172,5"</f>
        <v>172,5</v>
      </c>
      <c r="L10" s="28" t="str">
        <f>"90,0277"</f>
        <v>90,0277</v>
      </c>
      <c r="M10" s="21" t="s">
        <v>173</v>
      </c>
    </row>
    <row r="11" spans="1:13" x14ac:dyDescent="0.2">
      <c r="A11" s="24" t="s">
        <v>175</v>
      </c>
      <c r="B11" s="24" t="s">
        <v>176</v>
      </c>
      <c r="C11" s="24" t="s">
        <v>177</v>
      </c>
      <c r="D11" s="24" t="str">
        <f>"0,5294"</f>
        <v>0,5294</v>
      </c>
      <c r="E11" s="24" t="s">
        <v>30</v>
      </c>
      <c r="F11" s="24" t="s">
        <v>170</v>
      </c>
      <c r="G11" s="26" t="s">
        <v>76</v>
      </c>
      <c r="H11" s="26" t="s">
        <v>116</v>
      </c>
      <c r="I11" s="26" t="s">
        <v>178</v>
      </c>
      <c r="J11" s="25"/>
      <c r="K11" s="29" t="str">
        <f>"162,5"</f>
        <v>162,5</v>
      </c>
      <c r="L11" s="30" t="str">
        <f>"86,0275"</f>
        <v>86,0275</v>
      </c>
      <c r="M11" s="24" t="s">
        <v>179</v>
      </c>
    </row>
    <row r="13" spans="1:13" ht="15" x14ac:dyDescent="0.2">
      <c r="E13" s="11" t="s">
        <v>35</v>
      </c>
    </row>
    <row r="14" spans="1:13" ht="15" x14ac:dyDescent="0.2">
      <c r="E14" s="11" t="s">
        <v>36</v>
      </c>
    </row>
    <row r="15" spans="1:13" ht="15" x14ac:dyDescent="0.2">
      <c r="E15" s="11" t="s">
        <v>37</v>
      </c>
    </row>
    <row r="16" spans="1:13" ht="15" x14ac:dyDescent="0.2">
      <c r="E16" s="11" t="s">
        <v>38</v>
      </c>
    </row>
    <row r="17" spans="1:5" ht="15" x14ac:dyDescent="0.2">
      <c r="E17" s="11" t="s">
        <v>38</v>
      </c>
    </row>
    <row r="18" spans="1:5" ht="15" x14ac:dyDescent="0.2">
      <c r="E18" s="11" t="s">
        <v>39</v>
      </c>
    </row>
    <row r="19" spans="1:5" ht="15" x14ac:dyDescent="0.2">
      <c r="E19" s="11"/>
    </row>
    <row r="21" spans="1:5" ht="18" x14ac:dyDescent="0.25">
      <c r="A21" s="15" t="s">
        <v>40</v>
      </c>
      <c r="B21" s="15"/>
    </row>
    <row r="22" spans="1:5" ht="15" x14ac:dyDescent="0.2">
      <c r="A22" s="16" t="s">
        <v>41</v>
      </c>
      <c r="B22" s="16"/>
    </row>
    <row r="23" spans="1:5" ht="14.25" x14ac:dyDescent="0.2">
      <c r="A23" s="18"/>
      <c r="B23" s="19" t="s">
        <v>146</v>
      </c>
    </row>
    <row r="24" spans="1:5" ht="15" x14ac:dyDescent="0.2">
      <c r="A24" s="20" t="s">
        <v>43</v>
      </c>
      <c r="B24" s="20" t="s">
        <v>44</v>
      </c>
      <c r="C24" s="20" t="s">
        <v>45</v>
      </c>
      <c r="D24" s="20" t="s">
        <v>47</v>
      </c>
      <c r="E24" s="20" t="s">
        <v>48</v>
      </c>
    </row>
    <row r="25" spans="1:5" x14ac:dyDescent="0.2">
      <c r="A25" s="17" t="s">
        <v>166</v>
      </c>
      <c r="B25" s="4" t="s">
        <v>146</v>
      </c>
      <c r="C25" s="4" t="s">
        <v>180</v>
      </c>
      <c r="D25" s="4" t="s">
        <v>172</v>
      </c>
      <c r="E25" s="12" t="s">
        <v>181</v>
      </c>
    </row>
    <row r="26" spans="1:5" x14ac:dyDescent="0.2">
      <c r="A26" s="17" t="s">
        <v>155</v>
      </c>
      <c r="B26" s="4" t="s">
        <v>146</v>
      </c>
      <c r="C26" s="4" t="s">
        <v>50</v>
      </c>
      <c r="D26" s="4" t="s">
        <v>76</v>
      </c>
      <c r="E26" s="12" t="s">
        <v>182</v>
      </c>
    </row>
    <row r="27" spans="1:5" x14ac:dyDescent="0.2">
      <c r="A27" s="17" t="s">
        <v>174</v>
      </c>
      <c r="B27" s="4" t="s">
        <v>146</v>
      </c>
      <c r="C27" s="4" t="s">
        <v>180</v>
      </c>
      <c r="D27" s="4" t="s">
        <v>178</v>
      </c>
      <c r="E27" s="12" t="s">
        <v>183</v>
      </c>
    </row>
    <row r="29" spans="1:5" ht="14.25" x14ac:dyDescent="0.2">
      <c r="A29" s="18"/>
      <c r="B29" s="19" t="s">
        <v>42</v>
      </c>
    </row>
    <row r="30" spans="1:5" ht="15" x14ac:dyDescent="0.2">
      <c r="A30" s="20" t="s">
        <v>43</v>
      </c>
      <c r="B30" s="20" t="s">
        <v>44</v>
      </c>
      <c r="C30" s="20" t="s">
        <v>45</v>
      </c>
      <c r="D30" s="20" t="s">
        <v>47</v>
      </c>
      <c r="E30" s="20" t="s">
        <v>48</v>
      </c>
    </row>
    <row r="31" spans="1:5" x14ac:dyDescent="0.2">
      <c r="A31" s="17" t="s">
        <v>160</v>
      </c>
      <c r="B31" s="4" t="s">
        <v>152</v>
      </c>
      <c r="C31" s="4" t="s">
        <v>50</v>
      </c>
      <c r="D31" s="4" t="s">
        <v>135</v>
      </c>
      <c r="E31" s="12" t="s">
        <v>184</v>
      </c>
    </row>
  </sheetData>
  <mergeCells count="13">
    <mergeCell ref="A9:J9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activeCell="F39" sqref="F39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1" width="7.85546875" style="12" bestFit="1" customWidth="1"/>
    <col min="12" max="12" width="8.5703125" style="2" bestFit="1" customWidth="1"/>
    <col min="13" max="13" width="31" style="4" bestFit="1" customWidth="1"/>
    <col min="14" max="16384" width="9.140625" style="3"/>
  </cols>
  <sheetData>
    <row r="1" spans="1:13" s="2" customFormat="1" ht="29.1" customHeight="1" x14ac:dyDescent="0.2">
      <c r="A1" s="52" t="s">
        <v>90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.1" customHeight="1" thickBot="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 x14ac:dyDescent="0.2">
      <c r="A3" s="49" t="s">
        <v>0</v>
      </c>
      <c r="B3" s="51" t="s">
        <v>6</v>
      </c>
      <c r="C3" s="51" t="s">
        <v>10</v>
      </c>
      <c r="D3" s="43" t="s">
        <v>12</v>
      </c>
      <c r="E3" s="43" t="s">
        <v>4</v>
      </c>
      <c r="F3" s="43" t="s">
        <v>7</v>
      </c>
      <c r="G3" s="43" t="s">
        <v>13</v>
      </c>
      <c r="H3" s="43"/>
      <c r="I3" s="43"/>
      <c r="J3" s="43"/>
      <c r="K3" s="43" t="s">
        <v>55</v>
      </c>
      <c r="L3" s="43" t="s">
        <v>3</v>
      </c>
      <c r="M3" s="45" t="s">
        <v>2</v>
      </c>
    </row>
    <row r="4" spans="1:13" s="1" customFormat="1" ht="21" customHeight="1" thickBot="1" x14ac:dyDescent="0.25">
      <c r="A4" s="50"/>
      <c r="B4" s="44"/>
      <c r="C4" s="44"/>
      <c r="D4" s="44"/>
      <c r="E4" s="44"/>
      <c r="F4" s="44"/>
      <c r="G4" s="6">
        <v>1</v>
      </c>
      <c r="H4" s="6">
        <v>2</v>
      </c>
      <c r="I4" s="6">
        <v>3</v>
      </c>
      <c r="J4" s="6" t="s">
        <v>5</v>
      </c>
      <c r="K4" s="44"/>
      <c r="L4" s="44"/>
      <c r="M4" s="46"/>
    </row>
    <row r="5" spans="1:13" ht="15" x14ac:dyDescent="0.2">
      <c r="A5" s="47" t="s">
        <v>91</v>
      </c>
      <c r="B5" s="48"/>
      <c r="C5" s="48"/>
      <c r="D5" s="48"/>
      <c r="E5" s="48"/>
      <c r="F5" s="48"/>
      <c r="G5" s="48"/>
      <c r="H5" s="48"/>
      <c r="I5" s="48"/>
      <c r="J5" s="48"/>
    </row>
    <row r="6" spans="1:13" x14ac:dyDescent="0.2">
      <c r="A6" s="8" t="s">
        <v>93</v>
      </c>
      <c r="B6" s="8" t="s">
        <v>94</v>
      </c>
      <c r="C6" s="8" t="s">
        <v>95</v>
      </c>
      <c r="D6" s="8" t="str">
        <f>"0,9355"</f>
        <v>0,9355</v>
      </c>
      <c r="E6" s="8" t="s">
        <v>74</v>
      </c>
      <c r="F6" s="8" t="s">
        <v>75</v>
      </c>
      <c r="G6" s="10" t="s">
        <v>96</v>
      </c>
      <c r="H6" s="10" t="s">
        <v>97</v>
      </c>
      <c r="I6" s="10" t="s">
        <v>98</v>
      </c>
      <c r="J6" s="9"/>
      <c r="K6" s="13" t="str">
        <f>"62,5"</f>
        <v>62,5</v>
      </c>
      <c r="L6" s="14" t="str">
        <f>"112,2600"</f>
        <v>112,2600</v>
      </c>
      <c r="M6" s="8" t="s">
        <v>78</v>
      </c>
    </row>
    <row r="8" spans="1:13" ht="15" x14ac:dyDescent="0.2">
      <c r="A8" s="40" t="s">
        <v>99</v>
      </c>
      <c r="B8" s="40"/>
      <c r="C8" s="40"/>
      <c r="D8" s="40"/>
      <c r="E8" s="40"/>
      <c r="F8" s="40"/>
      <c r="G8" s="40"/>
      <c r="H8" s="40"/>
      <c r="I8" s="40"/>
      <c r="J8" s="40"/>
    </row>
    <row r="9" spans="1:13" x14ac:dyDescent="0.2">
      <c r="A9" s="8" t="s">
        <v>101</v>
      </c>
      <c r="B9" s="8" t="s">
        <v>102</v>
      </c>
      <c r="C9" s="8" t="s">
        <v>103</v>
      </c>
      <c r="D9" s="8" t="str">
        <f>"1,3133"</f>
        <v>1,3133</v>
      </c>
      <c r="E9" s="8" t="s">
        <v>104</v>
      </c>
      <c r="F9" s="8" t="s">
        <v>105</v>
      </c>
      <c r="G9" s="10" t="s">
        <v>106</v>
      </c>
      <c r="H9" s="10" t="s">
        <v>107</v>
      </c>
      <c r="I9" s="9" t="s">
        <v>108</v>
      </c>
      <c r="J9" s="9"/>
      <c r="K9" s="13" t="str">
        <f>"30,0"</f>
        <v>30,0</v>
      </c>
      <c r="L9" s="14" t="str">
        <f>"48,4608"</f>
        <v>48,4608</v>
      </c>
      <c r="M9" s="8" t="s">
        <v>109</v>
      </c>
    </row>
    <row r="11" spans="1:13" ht="15" x14ac:dyDescent="0.2">
      <c r="A11" s="40" t="s">
        <v>110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3" x14ac:dyDescent="0.2">
      <c r="A12" s="8" t="s">
        <v>112</v>
      </c>
      <c r="B12" s="8" t="s">
        <v>113</v>
      </c>
      <c r="C12" s="8" t="s">
        <v>114</v>
      </c>
      <c r="D12" s="8" t="str">
        <f>"0,6673"</f>
        <v>0,6673</v>
      </c>
      <c r="E12" s="8" t="s">
        <v>115</v>
      </c>
      <c r="F12" s="8" t="s">
        <v>20</v>
      </c>
      <c r="G12" s="10" t="s">
        <v>32</v>
      </c>
      <c r="H12" s="10" t="s">
        <v>76</v>
      </c>
      <c r="I12" s="9" t="s">
        <v>116</v>
      </c>
      <c r="J12" s="9"/>
      <c r="K12" s="13" t="str">
        <f>"150,0"</f>
        <v>150,0</v>
      </c>
      <c r="L12" s="14" t="str">
        <f>"100,0950"</f>
        <v>100,0950</v>
      </c>
      <c r="M12" s="8" t="s">
        <v>24</v>
      </c>
    </row>
    <row r="14" spans="1:13" ht="15" x14ac:dyDescent="0.2">
      <c r="A14" s="40" t="s">
        <v>14</v>
      </c>
      <c r="B14" s="40"/>
      <c r="C14" s="40"/>
      <c r="D14" s="40"/>
      <c r="E14" s="40"/>
      <c r="F14" s="40"/>
      <c r="G14" s="40"/>
      <c r="H14" s="40"/>
      <c r="I14" s="40"/>
      <c r="J14" s="40"/>
    </row>
    <row r="15" spans="1:13" x14ac:dyDescent="0.2">
      <c r="A15" s="8" t="s">
        <v>118</v>
      </c>
      <c r="B15" s="8" t="s">
        <v>119</v>
      </c>
      <c r="C15" s="8" t="s">
        <v>120</v>
      </c>
      <c r="D15" s="8" t="str">
        <f>"0,5871"</f>
        <v>0,5871</v>
      </c>
      <c r="E15" s="8" t="s">
        <v>104</v>
      </c>
      <c r="F15" s="8" t="s">
        <v>75</v>
      </c>
      <c r="G15" s="10" t="s">
        <v>33</v>
      </c>
      <c r="H15" s="10" t="s">
        <v>121</v>
      </c>
      <c r="I15" s="9" t="s">
        <v>122</v>
      </c>
      <c r="J15" s="9"/>
      <c r="K15" s="13" t="str">
        <f>"155,0"</f>
        <v>155,0</v>
      </c>
      <c r="L15" s="14" t="str">
        <f>"91,0005"</f>
        <v>91,0005</v>
      </c>
      <c r="M15" s="8" t="s">
        <v>123</v>
      </c>
    </row>
    <row r="17" spans="1:13" ht="15" x14ac:dyDescent="0.2">
      <c r="A17" s="40" t="s">
        <v>69</v>
      </c>
      <c r="B17" s="40"/>
      <c r="C17" s="40"/>
      <c r="D17" s="40"/>
      <c r="E17" s="40"/>
      <c r="F17" s="40"/>
      <c r="G17" s="40"/>
      <c r="H17" s="40"/>
      <c r="I17" s="40"/>
      <c r="J17" s="40"/>
    </row>
    <row r="18" spans="1:13" x14ac:dyDescent="0.2">
      <c r="A18" s="36" t="s">
        <v>356</v>
      </c>
      <c r="B18" s="36" t="s">
        <v>357</v>
      </c>
      <c r="C18" s="36" t="s">
        <v>358</v>
      </c>
      <c r="D18" s="36" t="s">
        <v>359</v>
      </c>
      <c r="E18" s="36" t="s">
        <v>30</v>
      </c>
      <c r="F18" s="8" t="s">
        <v>20</v>
      </c>
      <c r="G18" s="37" t="s">
        <v>63</v>
      </c>
      <c r="H18" s="9" t="s">
        <v>32</v>
      </c>
      <c r="I18" s="10" t="s">
        <v>32</v>
      </c>
      <c r="J18" s="9"/>
      <c r="K18" s="13" t="s">
        <v>32</v>
      </c>
      <c r="L18" s="14" t="s">
        <v>360</v>
      </c>
      <c r="M18" s="8"/>
    </row>
    <row r="19" spans="1:13" x14ac:dyDescent="0.2">
      <c r="A19" s="8" t="s">
        <v>125</v>
      </c>
      <c r="B19" s="8" t="s">
        <v>126</v>
      </c>
      <c r="C19" s="8" t="s">
        <v>127</v>
      </c>
      <c r="D19" s="8" t="str">
        <f>"0,5540"</f>
        <v>0,5540</v>
      </c>
      <c r="E19" s="8" t="s">
        <v>128</v>
      </c>
      <c r="F19" s="8" t="s">
        <v>20</v>
      </c>
      <c r="G19" s="10" t="s">
        <v>76</v>
      </c>
      <c r="H19" s="9" t="s">
        <v>121</v>
      </c>
      <c r="I19" s="9"/>
      <c r="J19" s="9"/>
      <c r="K19" s="13" t="str">
        <f>"150,0"</f>
        <v>150,0</v>
      </c>
      <c r="L19" s="14" t="str">
        <f>"83,1000"</f>
        <v>83,1000</v>
      </c>
      <c r="M19" s="8" t="s">
        <v>129</v>
      </c>
    </row>
    <row r="20" spans="1:13" ht="15" x14ac:dyDescent="0.2">
      <c r="A20" s="40" t="s">
        <v>25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3" x14ac:dyDescent="0.2">
      <c r="A21" s="21" t="s">
        <v>131</v>
      </c>
      <c r="B21" s="21" t="s">
        <v>132</v>
      </c>
      <c r="C21" s="21" t="s">
        <v>133</v>
      </c>
      <c r="D21" s="21" t="str">
        <f>"0,5432"</f>
        <v>0,5432</v>
      </c>
      <c r="E21" s="21" t="s">
        <v>134</v>
      </c>
      <c r="F21" s="21" t="s">
        <v>20</v>
      </c>
      <c r="G21" s="23" t="s">
        <v>135</v>
      </c>
      <c r="H21" s="23" t="s">
        <v>136</v>
      </c>
      <c r="I21" s="22" t="s">
        <v>83</v>
      </c>
      <c r="J21" s="22"/>
      <c r="K21" s="27" t="str">
        <f>"180,0"</f>
        <v>180,0</v>
      </c>
      <c r="L21" s="28" t="str">
        <f>"97,7760"</f>
        <v>97,7760</v>
      </c>
      <c r="M21" s="21" t="s">
        <v>24</v>
      </c>
    </row>
    <row r="22" spans="1:13" x14ac:dyDescent="0.2">
      <c r="A22" s="24" t="s">
        <v>27</v>
      </c>
      <c r="B22" s="24" t="s">
        <v>28</v>
      </c>
      <c r="C22" s="24" t="s">
        <v>29</v>
      </c>
      <c r="D22" s="24" t="str">
        <f>"0,5419"</f>
        <v>0,5419</v>
      </c>
      <c r="E22" s="24" t="s">
        <v>30</v>
      </c>
      <c r="F22" s="24" t="s">
        <v>31</v>
      </c>
      <c r="G22" s="26" t="s">
        <v>32</v>
      </c>
      <c r="H22" s="26" t="s">
        <v>137</v>
      </c>
      <c r="I22" s="26" t="s">
        <v>121</v>
      </c>
      <c r="J22" s="25"/>
      <c r="K22" s="29" t="str">
        <f>"155,0"</f>
        <v>155,0</v>
      </c>
      <c r="L22" s="30" t="str">
        <f>"91,7220"</f>
        <v>91,7220</v>
      </c>
      <c r="M22" s="24" t="s">
        <v>24</v>
      </c>
    </row>
    <row r="24" spans="1:13" ht="15" x14ac:dyDescent="0.2">
      <c r="E24" s="11" t="s">
        <v>35</v>
      </c>
    </row>
    <row r="25" spans="1:13" ht="15" x14ac:dyDescent="0.2">
      <c r="E25" s="11" t="s">
        <v>36</v>
      </c>
    </row>
    <row r="26" spans="1:13" ht="15" x14ac:dyDescent="0.2">
      <c r="E26" s="11" t="s">
        <v>37</v>
      </c>
    </row>
    <row r="27" spans="1:13" ht="15" x14ac:dyDescent="0.2">
      <c r="E27" s="11" t="s">
        <v>38</v>
      </c>
    </row>
    <row r="28" spans="1:13" ht="15" x14ac:dyDescent="0.2">
      <c r="E28" s="11" t="s">
        <v>38</v>
      </c>
    </row>
    <row r="29" spans="1:13" ht="15" x14ac:dyDescent="0.2">
      <c r="E29" s="11" t="s">
        <v>39</v>
      </c>
    </row>
    <row r="30" spans="1:13" ht="15" x14ac:dyDescent="0.2">
      <c r="E30" s="11"/>
    </row>
    <row r="32" spans="1:13" ht="18" x14ac:dyDescent="0.25">
      <c r="A32" s="15" t="s">
        <v>40</v>
      </c>
      <c r="B32" s="15"/>
    </row>
    <row r="33" spans="1:5" ht="15" x14ac:dyDescent="0.2">
      <c r="A33" s="16" t="s">
        <v>138</v>
      </c>
      <c r="B33" s="16"/>
    </row>
    <row r="34" spans="1:5" ht="14.25" x14ac:dyDescent="0.2">
      <c r="A34" s="18"/>
      <c r="B34" s="19" t="s">
        <v>42</v>
      </c>
    </row>
    <row r="35" spans="1:5" ht="15" x14ac:dyDescent="0.2">
      <c r="A35" s="20" t="s">
        <v>43</v>
      </c>
      <c r="B35" s="20" t="s">
        <v>44</v>
      </c>
      <c r="C35" s="20" t="s">
        <v>45</v>
      </c>
      <c r="D35" s="20" t="s">
        <v>47</v>
      </c>
      <c r="E35" s="20" t="s">
        <v>48</v>
      </c>
    </row>
    <row r="36" spans="1:5" x14ac:dyDescent="0.2">
      <c r="A36" s="17" t="s">
        <v>92</v>
      </c>
      <c r="B36" s="4" t="s">
        <v>139</v>
      </c>
      <c r="C36" s="4" t="s">
        <v>140</v>
      </c>
      <c r="D36" s="4" t="s">
        <v>98</v>
      </c>
      <c r="E36" s="12" t="s">
        <v>141</v>
      </c>
    </row>
    <row r="39" spans="1:5" ht="15" x14ac:dyDescent="0.2">
      <c r="A39" s="16" t="s">
        <v>41</v>
      </c>
      <c r="B39" s="16"/>
    </row>
    <row r="40" spans="1:5" ht="14.25" x14ac:dyDescent="0.2">
      <c r="A40" s="18"/>
      <c r="B40" s="19" t="s">
        <v>142</v>
      </c>
    </row>
    <row r="41" spans="1:5" ht="15" x14ac:dyDescent="0.2">
      <c r="A41" s="20" t="s">
        <v>43</v>
      </c>
      <c r="B41" s="20" t="s">
        <v>44</v>
      </c>
      <c r="C41" s="20" t="s">
        <v>45</v>
      </c>
      <c r="D41" s="20" t="s">
        <v>47</v>
      </c>
      <c r="E41" s="20" t="s">
        <v>48</v>
      </c>
    </row>
    <row r="42" spans="1:5" x14ac:dyDescent="0.2">
      <c r="A42" s="17" t="s">
        <v>100</v>
      </c>
      <c r="B42" s="4" t="s">
        <v>143</v>
      </c>
      <c r="C42" s="4" t="s">
        <v>144</v>
      </c>
      <c r="D42" s="4" t="s">
        <v>107</v>
      </c>
      <c r="E42" s="12" t="s">
        <v>145</v>
      </c>
    </row>
    <row r="43" spans="1:5" x14ac:dyDescent="0.2">
      <c r="A43" s="38" t="s">
        <v>361</v>
      </c>
      <c r="B43" s="39" t="s">
        <v>362</v>
      </c>
      <c r="C43" s="39" t="s">
        <v>88</v>
      </c>
      <c r="D43" s="39" t="s">
        <v>32</v>
      </c>
      <c r="E43" s="12" t="s">
        <v>360</v>
      </c>
    </row>
    <row r="45" spans="1:5" ht="14.25" x14ac:dyDescent="0.2">
      <c r="A45" s="18"/>
      <c r="B45" s="19" t="s">
        <v>146</v>
      </c>
    </row>
    <row r="46" spans="1:5" ht="15" x14ac:dyDescent="0.2">
      <c r="A46" s="20" t="s">
        <v>43</v>
      </c>
      <c r="B46" s="20" t="s">
        <v>44</v>
      </c>
      <c r="C46" s="20" t="s">
        <v>45</v>
      </c>
      <c r="D46" s="20" t="s">
        <v>47</v>
      </c>
      <c r="E46" s="20" t="s">
        <v>48</v>
      </c>
    </row>
    <row r="47" spans="1:5" x14ac:dyDescent="0.2">
      <c r="A47" s="17" t="s">
        <v>111</v>
      </c>
      <c r="B47" s="4" t="s">
        <v>146</v>
      </c>
      <c r="C47" s="4" t="s">
        <v>147</v>
      </c>
      <c r="D47" s="4" t="s">
        <v>76</v>
      </c>
      <c r="E47" s="12" t="s">
        <v>148</v>
      </c>
    </row>
    <row r="48" spans="1:5" x14ac:dyDescent="0.2">
      <c r="A48" s="17" t="s">
        <v>130</v>
      </c>
      <c r="B48" s="4" t="s">
        <v>146</v>
      </c>
      <c r="C48" s="4" t="s">
        <v>53</v>
      </c>
      <c r="D48" s="4" t="s">
        <v>136</v>
      </c>
      <c r="E48" s="12" t="s">
        <v>149</v>
      </c>
    </row>
    <row r="49" spans="1:5" x14ac:dyDescent="0.2">
      <c r="A49" s="17" t="s">
        <v>117</v>
      </c>
      <c r="B49" s="4" t="s">
        <v>146</v>
      </c>
      <c r="C49" s="4" t="s">
        <v>50</v>
      </c>
      <c r="D49" s="4" t="s">
        <v>121</v>
      </c>
      <c r="E49" s="12" t="s">
        <v>150</v>
      </c>
    </row>
    <row r="51" spans="1:5" ht="14.25" x14ac:dyDescent="0.2">
      <c r="A51" s="18"/>
      <c r="B51" s="19" t="s">
        <v>42</v>
      </c>
    </row>
    <row r="52" spans="1:5" ht="15" x14ac:dyDescent="0.2">
      <c r="A52" s="20" t="s">
        <v>43</v>
      </c>
      <c r="B52" s="20" t="s">
        <v>44</v>
      </c>
      <c r="C52" s="20" t="s">
        <v>45</v>
      </c>
      <c r="D52" s="20" t="s">
        <v>47</v>
      </c>
      <c r="E52" s="20" t="s">
        <v>48</v>
      </c>
    </row>
    <row r="53" spans="1:5" x14ac:dyDescent="0.2">
      <c r="A53" s="17" t="s">
        <v>26</v>
      </c>
      <c r="B53" s="4" t="s">
        <v>52</v>
      </c>
      <c r="C53" s="4" t="s">
        <v>53</v>
      </c>
      <c r="D53" s="4" t="s">
        <v>121</v>
      </c>
      <c r="E53" s="12" t="s">
        <v>151</v>
      </c>
    </row>
    <row r="54" spans="1:5" x14ac:dyDescent="0.2">
      <c r="A54" s="17" t="s">
        <v>124</v>
      </c>
      <c r="B54" s="4" t="s">
        <v>152</v>
      </c>
      <c r="C54" s="4" t="s">
        <v>88</v>
      </c>
      <c r="D54" s="4" t="s">
        <v>76</v>
      </c>
      <c r="E54" s="12" t="s">
        <v>153</v>
      </c>
    </row>
  </sheetData>
  <mergeCells count="17">
    <mergeCell ref="A8:J8"/>
    <mergeCell ref="A11:J11"/>
    <mergeCell ref="A14:J14"/>
    <mergeCell ref="A17:J17"/>
    <mergeCell ref="A20:J20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A9" sqref="A9"/>
    </sheetView>
  </sheetViews>
  <sheetFormatPr defaultRowHeight="12.75" x14ac:dyDescent="0.2"/>
  <cols>
    <col min="1" max="1" width="26" style="4" bestFit="1" customWidth="1"/>
    <col min="2" max="2" width="28.42578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9" width="5.5703125" style="3" customWidth="1"/>
    <col min="10" max="10" width="4.85546875" style="3" customWidth="1"/>
    <col min="11" max="11" width="7.85546875" style="12" bestFit="1" customWidth="1"/>
    <col min="12" max="12" width="8.5703125" style="2" bestFit="1" customWidth="1"/>
    <col min="13" max="13" width="31" style="4" bestFit="1" customWidth="1"/>
    <col min="14" max="16384" width="9.140625" style="3"/>
  </cols>
  <sheetData>
    <row r="1" spans="1:13" s="2" customFormat="1" ht="29.1" customHeight="1" x14ac:dyDescent="0.2">
      <c r="A1" s="52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.1" customHeight="1" thickBot="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 x14ac:dyDescent="0.2">
      <c r="A3" s="49" t="s">
        <v>0</v>
      </c>
      <c r="B3" s="51" t="s">
        <v>6</v>
      </c>
      <c r="C3" s="51" t="s">
        <v>10</v>
      </c>
      <c r="D3" s="43" t="s">
        <v>12</v>
      </c>
      <c r="E3" s="43" t="s">
        <v>4</v>
      </c>
      <c r="F3" s="43" t="s">
        <v>7</v>
      </c>
      <c r="G3" s="43" t="s">
        <v>13</v>
      </c>
      <c r="H3" s="43"/>
      <c r="I3" s="43"/>
      <c r="J3" s="43"/>
      <c r="K3" s="43" t="s">
        <v>55</v>
      </c>
      <c r="L3" s="43" t="s">
        <v>3</v>
      </c>
      <c r="M3" s="45" t="s">
        <v>2</v>
      </c>
    </row>
    <row r="4" spans="1:13" s="1" customFormat="1" ht="21" customHeight="1" thickBot="1" x14ac:dyDescent="0.25">
      <c r="A4" s="50"/>
      <c r="B4" s="44"/>
      <c r="C4" s="44"/>
      <c r="D4" s="44"/>
      <c r="E4" s="44"/>
      <c r="F4" s="44"/>
      <c r="G4" s="6">
        <v>1</v>
      </c>
      <c r="H4" s="6">
        <v>2</v>
      </c>
      <c r="I4" s="6">
        <v>3</v>
      </c>
      <c r="J4" s="6" t="s">
        <v>5</v>
      </c>
      <c r="K4" s="44"/>
      <c r="L4" s="44"/>
      <c r="M4" s="46"/>
    </row>
    <row r="5" spans="1:13" ht="15" x14ac:dyDescent="0.2">
      <c r="A5" s="47" t="s">
        <v>69</v>
      </c>
      <c r="B5" s="48"/>
      <c r="C5" s="48"/>
      <c r="D5" s="48"/>
      <c r="E5" s="48"/>
      <c r="F5" s="48"/>
      <c r="G5" s="48"/>
      <c r="H5" s="48"/>
      <c r="I5" s="48"/>
      <c r="J5" s="48"/>
    </row>
    <row r="6" spans="1:13" x14ac:dyDescent="0.2">
      <c r="A6" s="8" t="s">
        <v>71</v>
      </c>
      <c r="B6" s="8" t="s">
        <v>72</v>
      </c>
      <c r="C6" s="8" t="s">
        <v>73</v>
      </c>
      <c r="D6" s="8" t="str">
        <f>"0,5645"</f>
        <v>0,5645</v>
      </c>
      <c r="E6" s="8" t="s">
        <v>74</v>
      </c>
      <c r="F6" s="8" t="s">
        <v>75</v>
      </c>
      <c r="G6" s="10" t="s">
        <v>76</v>
      </c>
      <c r="H6" s="10" t="s">
        <v>77</v>
      </c>
      <c r="I6" s="9"/>
      <c r="J6" s="9"/>
      <c r="K6" s="13" t="str">
        <f>"165,0"</f>
        <v>165,0</v>
      </c>
      <c r="L6" s="14" t="str">
        <f>"95,9368"</f>
        <v>95,9368</v>
      </c>
      <c r="M6" s="8" t="s">
        <v>78</v>
      </c>
    </row>
    <row r="8" spans="1:13" ht="15" x14ac:dyDescent="0.2">
      <c r="A8" s="40" t="s">
        <v>25</v>
      </c>
      <c r="B8" s="40"/>
      <c r="C8" s="40"/>
      <c r="D8" s="40"/>
      <c r="E8" s="40"/>
      <c r="F8" s="40"/>
      <c r="G8" s="40"/>
      <c r="H8" s="40"/>
      <c r="I8" s="40"/>
      <c r="J8" s="40"/>
    </row>
    <row r="9" spans="1:13" x14ac:dyDescent="0.2">
      <c r="A9" s="8" t="s">
        <v>80</v>
      </c>
      <c r="B9" s="8" t="s">
        <v>81</v>
      </c>
      <c r="C9" s="8" t="s">
        <v>82</v>
      </c>
      <c r="D9" s="8" t="str">
        <f>"0,5389"</f>
        <v>0,5389</v>
      </c>
      <c r="E9" s="8" t="s">
        <v>74</v>
      </c>
      <c r="F9" s="8" t="s">
        <v>75</v>
      </c>
      <c r="G9" s="9" t="s">
        <v>83</v>
      </c>
      <c r="H9" s="10" t="s">
        <v>83</v>
      </c>
      <c r="I9" s="9" t="s">
        <v>84</v>
      </c>
      <c r="J9" s="9"/>
      <c r="K9" s="13" t="str">
        <f>"190,0"</f>
        <v>190,0</v>
      </c>
      <c r="L9" s="14" t="str">
        <f>"103,4149"</f>
        <v>103,4149</v>
      </c>
      <c r="M9" s="8" t="s">
        <v>78</v>
      </c>
    </row>
    <row r="11" spans="1:13" ht="15" x14ac:dyDescent="0.2">
      <c r="E11" s="11" t="s">
        <v>35</v>
      </c>
    </row>
    <row r="12" spans="1:13" ht="15" x14ac:dyDescent="0.2">
      <c r="E12" s="11" t="s">
        <v>36</v>
      </c>
    </row>
    <row r="13" spans="1:13" ht="15" x14ac:dyDescent="0.2">
      <c r="E13" s="11" t="s">
        <v>37</v>
      </c>
    </row>
    <row r="14" spans="1:13" ht="15" x14ac:dyDescent="0.2">
      <c r="E14" s="11" t="s">
        <v>38</v>
      </c>
    </row>
    <row r="15" spans="1:13" ht="15" x14ac:dyDescent="0.2">
      <c r="E15" s="11" t="s">
        <v>38</v>
      </c>
    </row>
    <row r="16" spans="1:13" ht="15" x14ac:dyDescent="0.2">
      <c r="E16" s="11" t="s">
        <v>39</v>
      </c>
    </row>
    <row r="17" spans="1:5" ht="15" x14ac:dyDescent="0.2">
      <c r="E17" s="11"/>
    </row>
    <row r="19" spans="1:5" ht="18" x14ac:dyDescent="0.25">
      <c r="A19" s="15" t="s">
        <v>40</v>
      </c>
      <c r="B19" s="15"/>
    </row>
    <row r="20" spans="1:5" ht="15" x14ac:dyDescent="0.2">
      <c r="A20" s="16" t="s">
        <v>41</v>
      </c>
      <c r="B20" s="16"/>
    </row>
    <row r="21" spans="1:5" ht="14.25" x14ac:dyDescent="0.2">
      <c r="A21" s="18"/>
      <c r="B21" s="19" t="s">
        <v>85</v>
      </c>
    </row>
    <row r="22" spans="1:5" ht="15" x14ac:dyDescent="0.2">
      <c r="A22" s="20" t="s">
        <v>43</v>
      </c>
      <c r="B22" s="20" t="s">
        <v>44</v>
      </c>
      <c r="C22" s="20" t="s">
        <v>45</v>
      </c>
      <c r="D22" s="20" t="s">
        <v>47</v>
      </c>
      <c r="E22" s="20" t="s">
        <v>48</v>
      </c>
    </row>
    <row r="23" spans="1:5" x14ac:dyDescent="0.2">
      <c r="A23" s="17" t="s">
        <v>79</v>
      </c>
      <c r="B23" s="4" t="s">
        <v>86</v>
      </c>
      <c r="C23" s="4" t="s">
        <v>53</v>
      </c>
      <c r="D23" s="4" t="s">
        <v>83</v>
      </c>
      <c r="E23" s="12" t="s">
        <v>87</v>
      </c>
    </row>
    <row r="24" spans="1:5" x14ac:dyDescent="0.2">
      <c r="A24" s="17" t="s">
        <v>70</v>
      </c>
      <c r="B24" s="4" t="s">
        <v>86</v>
      </c>
      <c r="C24" s="4" t="s">
        <v>88</v>
      </c>
      <c r="D24" s="4" t="s">
        <v>77</v>
      </c>
      <c r="E24" s="12" t="s">
        <v>89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1" width="7.85546875" style="12" bestFit="1" customWidth="1"/>
    <col min="12" max="12" width="8.5703125" style="2" bestFit="1" customWidth="1"/>
    <col min="13" max="13" width="19" style="4" bestFit="1" customWidth="1"/>
    <col min="14" max="16384" width="9.140625" style="3"/>
  </cols>
  <sheetData>
    <row r="1" spans="1:13" s="2" customFormat="1" ht="29.1" customHeight="1" x14ac:dyDescent="0.2">
      <c r="A1" s="52" t="s">
        <v>56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.1" customHeight="1" thickBot="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 x14ac:dyDescent="0.2">
      <c r="A3" s="49" t="s">
        <v>0</v>
      </c>
      <c r="B3" s="51" t="s">
        <v>6</v>
      </c>
      <c r="C3" s="51" t="s">
        <v>10</v>
      </c>
      <c r="D3" s="43" t="s">
        <v>12</v>
      </c>
      <c r="E3" s="43" t="s">
        <v>4</v>
      </c>
      <c r="F3" s="43" t="s">
        <v>7</v>
      </c>
      <c r="G3" s="43" t="s">
        <v>13</v>
      </c>
      <c r="H3" s="43"/>
      <c r="I3" s="43"/>
      <c r="J3" s="43"/>
      <c r="K3" s="43" t="s">
        <v>55</v>
      </c>
      <c r="L3" s="43" t="s">
        <v>3</v>
      </c>
      <c r="M3" s="45" t="s">
        <v>2</v>
      </c>
    </row>
    <row r="4" spans="1:13" s="1" customFormat="1" ht="21" customHeight="1" thickBot="1" x14ac:dyDescent="0.25">
      <c r="A4" s="50"/>
      <c r="B4" s="44"/>
      <c r="C4" s="44"/>
      <c r="D4" s="44"/>
      <c r="E4" s="44"/>
      <c r="F4" s="44"/>
      <c r="G4" s="6">
        <v>1</v>
      </c>
      <c r="H4" s="6">
        <v>2</v>
      </c>
      <c r="I4" s="6">
        <v>3</v>
      </c>
      <c r="J4" s="6" t="s">
        <v>5</v>
      </c>
      <c r="K4" s="44"/>
      <c r="L4" s="44"/>
      <c r="M4" s="46"/>
    </row>
    <row r="5" spans="1:13" ht="15" x14ac:dyDescent="0.2">
      <c r="A5" s="47" t="s">
        <v>25</v>
      </c>
      <c r="B5" s="48"/>
      <c r="C5" s="48"/>
      <c r="D5" s="48"/>
      <c r="E5" s="48"/>
      <c r="F5" s="48"/>
      <c r="G5" s="48"/>
      <c r="H5" s="48"/>
      <c r="I5" s="48"/>
      <c r="J5" s="48"/>
    </row>
    <row r="6" spans="1:13" x14ac:dyDescent="0.2">
      <c r="A6" s="8" t="s">
        <v>58</v>
      </c>
      <c r="B6" s="8" t="s">
        <v>59</v>
      </c>
      <c r="C6" s="8" t="s">
        <v>60</v>
      </c>
      <c r="D6" s="8" t="str">
        <f>"0,5382"</f>
        <v>0,5382</v>
      </c>
      <c r="E6" s="8" t="s">
        <v>61</v>
      </c>
      <c r="F6" s="8" t="s">
        <v>20</v>
      </c>
      <c r="G6" s="10" t="s">
        <v>62</v>
      </c>
      <c r="H6" s="10" t="s">
        <v>63</v>
      </c>
      <c r="I6" s="9" t="s">
        <v>64</v>
      </c>
      <c r="J6" s="9"/>
      <c r="K6" s="13" t="str">
        <f>"135,0"</f>
        <v>135,0</v>
      </c>
      <c r="L6" s="14" t="str">
        <f>"107,5324"</f>
        <v>107,5324</v>
      </c>
      <c r="M6" s="8" t="s">
        <v>65</v>
      </c>
    </row>
    <row r="8" spans="1:13" ht="15" x14ac:dyDescent="0.2">
      <c r="E8" s="11" t="s">
        <v>35</v>
      </c>
    </row>
    <row r="9" spans="1:13" ht="15" x14ac:dyDescent="0.2">
      <c r="E9" s="11" t="s">
        <v>36</v>
      </c>
    </row>
    <row r="10" spans="1:13" ht="15" x14ac:dyDescent="0.2">
      <c r="E10" s="11" t="s">
        <v>37</v>
      </c>
    </row>
    <row r="11" spans="1:13" ht="15" x14ac:dyDescent="0.2">
      <c r="E11" s="11" t="s">
        <v>38</v>
      </c>
    </row>
    <row r="12" spans="1:13" ht="15" x14ac:dyDescent="0.2">
      <c r="E12" s="11" t="s">
        <v>38</v>
      </c>
    </row>
    <row r="13" spans="1:13" ht="15" x14ac:dyDescent="0.2">
      <c r="E13" s="11" t="s">
        <v>39</v>
      </c>
    </row>
    <row r="14" spans="1:13" ht="15" x14ac:dyDescent="0.2">
      <c r="E14" s="11"/>
    </row>
    <row r="16" spans="1:13" ht="18" x14ac:dyDescent="0.25">
      <c r="A16" s="15" t="s">
        <v>40</v>
      </c>
      <c r="B16" s="15"/>
    </row>
    <row r="17" spans="1:5" ht="15" x14ac:dyDescent="0.2">
      <c r="A17" s="16" t="s">
        <v>41</v>
      </c>
      <c r="B17" s="16"/>
    </row>
    <row r="18" spans="1:5" ht="14.25" x14ac:dyDescent="0.2">
      <c r="A18" s="18"/>
      <c r="B18" s="19" t="s">
        <v>42</v>
      </c>
    </row>
    <row r="19" spans="1:5" ht="15" x14ac:dyDescent="0.2">
      <c r="A19" s="20" t="s">
        <v>43</v>
      </c>
      <c r="B19" s="20" t="s">
        <v>44</v>
      </c>
      <c r="C19" s="20" t="s">
        <v>45</v>
      </c>
      <c r="D19" s="20" t="s">
        <v>47</v>
      </c>
      <c r="E19" s="20" t="s">
        <v>48</v>
      </c>
    </row>
    <row r="20" spans="1:5" x14ac:dyDescent="0.2">
      <c r="A20" s="17" t="s">
        <v>57</v>
      </c>
      <c r="B20" s="4" t="s">
        <v>66</v>
      </c>
      <c r="C20" s="4" t="s">
        <v>53</v>
      </c>
      <c r="D20" s="4" t="s">
        <v>63</v>
      </c>
      <c r="E20" s="12" t="s">
        <v>67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M24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1" width="7.85546875" style="12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52" t="s">
        <v>11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.1" customHeight="1" thickBot="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 x14ac:dyDescent="0.2">
      <c r="A3" s="49" t="s">
        <v>0</v>
      </c>
      <c r="B3" s="51" t="s">
        <v>6</v>
      </c>
      <c r="C3" s="51" t="s">
        <v>10</v>
      </c>
      <c r="D3" s="43" t="s">
        <v>12</v>
      </c>
      <c r="E3" s="43" t="s">
        <v>4</v>
      </c>
      <c r="F3" s="43" t="s">
        <v>7</v>
      </c>
      <c r="G3" s="43" t="s">
        <v>13</v>
      </c>
      <c r="H3" s="43"/>
      <c r="I3" s="43"/>
      <c r="J3" s="43"/>
      <c r="K3" s="43" t="s">
        <v>55</v>
      </c>
      <c r="L3" s="43" t="s">
        <v>3</v>
      </c>
      <c r="M3" s="45" t="s">
        <v>2</v>
      </c>
    </row>
    <row r="4" spans="1:13" s="1" customFormat="1" ht="21" customHeight="1" thickBot="1" x14ac:dyDescent="0.25">
      <c r="A4" s="50"/>
      <c r="B4" s="44"/>
      <c r="C4" s="44"/>
      <c r="D4" s="44"/>
      <c r="E4" s="44"/>
      <c r="F4" s="44"/>
      <c r="G4" s="6">
        <v>1</v>
      </c>
      <c r="H4" s="6">
        <v>2</v>
      </c>
      <c r="I4" s="6">
        <v>3</v>
      </c>
      <c r="J4" s="6" t="s">
        <v>5</v>
      </c>
      <c r="K4" s="44"/>
      <c r="L4" s="44"/>
      <c r="M4" s="46"/>
    </row>
    <row r="5" spans="1:13" ht="15" x14ac:dyDescent="0.2">
      <c r="A5" s="47" t="s">
        <v>14</v>
      </c>
      <c r="B5" s="48"/>
      <c r="C5" s="48"/>
      <c r="D5" s="48"/>
      <c r="E5" s="48"/>
      <c r="F5" s="48"/>
      <c r="G5" s="48"/>
      <c r="H5" s="48"/>
      <c r="I5" s="48"/>
      <c r="J5" s="48"/>
    </row>
    <row r="6" spans="1:13" x14ac:dyDescent="0.2">
      <c r="A6" s="8" t="s">
        <v>16</v>
      </c>
      <c r="B6" s="8" t="s">
        <v>17</v>
      </c>
      <c r="C6" s="8" t="s">
        <v>18</v>
      </c>
      <c r="D6" s="8" t="str">
        <f>"0,5956"</f>
        <v>0,5956</v>
      </c>
      <c r="E6" s="8" t="s">
        <v>19</v>
      </c>
      <c r="F6" s="8" t="s">
        <v>20</v>
      </c>
      <c r="G6" s="9" t="s">
        <v>21</v>
      </c>
      <c r="H6" s="10" t="s">
        <v>22</v>
      </c>
      <c r="I6" s="9" t="s">
        <v>23</v>
      </c>
      <c r="J6" s="9"/>
      <c r="K6" s="13" t="str">
        <f>"115,0"</f>
        <v>115,0</v>
      </c>
      <c r="L6" s="14" t="str">
        <f>"91,0970"</f>
        <v>91,0970</v>
      </c>
      <c r="M6" s="8" t="s">
        <v>24</v>
      </c>
    </row>
    <row r="8" spans="1:13" ht="15" x14ac:dyDescent="0.2">
      <c r="A8" s="40" t="s">
        <v>25</v>
      </c>
      <c r="B8" s="40"/>
      <c r="C8" s="40"/>
      <c r="D8" s="40"/>
      <c r="E8" s="40"/>
      <c r="F8" s="40"/>
      <c r="G8" s="40"/>
      <c r="H8" s="40"/>
      <c r="I8" s="40"/>
      <c r="J8" s="40"/>
    </row>
    <row r="9" spans="1:13" x14ac:dyDescent="0.2">
      <c r="A9" s="8" t="s">
        <v>27</v>
      </c>
      <c r="B9" s="8" t="s">
        <v>28</v>
      </c>
      <c r="C9" s="8" t="s">
        <v>29</v>
      </c>
      <c r="D9" s="8" t="str">
        <f>"0,5419"</f>
        <v>0,5419</v>
      </c>
      <c r="E9" s="8" t="s">
        <v>30</v>
      </c>
      <c r="F9" s="8" t="s">
        <v>31</v>
      </c>
      <c r="G9" s="10" t="s">
        <v>32</v>
      </c>
      <c r="H9" s="10" t="s">
        <v>33</v>
      </c>
      <c r="I9" s="9" t="s">
        <v>34</v>
      </c>
      <c r="J9" s="9"/>
      <c r="K9" s="13" t="str">
        <f>"145,0"</f>
        <v>145,0</v>
      </c>
      <c r="L9" s="14" t="str">
        <f>"85,8044"</f>
        <v>85,8044</v>
      </c>
      <c r="M9" s="8" t="s">
        <v>24</v>
      </c>
    </row>
    <row r="11" spans="1:13" ht="15" x14ac:dyDescent="0.2">
      <c r="E11" s="11" t="s">
        <v>35</v>
      </c>
    </row>
    <row r="12" spans="1:13" ht="15" x14ac:dyDescent="0.2">
      <c r="E12" s="11" t="s">
        <v>36</v>
      </c>
    </row>
    <row r="13" spans="1:13" ht="15" x14ac:dyDescent="0.2">
      <c r="E13" s="11" t="s">
        <v>37</v>
      </c>
    </row>
    <row r="14" spans="1:13" ht="15" x14ac:dyDescent="0.2">
      <c r="E14" s="11" t="s">
        <v>38</v>
      </c>
    </row>
    <row r="15" spans="1:13" ht="15" x14ac:dyDescent="0.2">
      <c r="E15" s="11" t="s">
        <v>38</v>
      </c>
    </row>
    <row r="16" spans="1:13" ht="15" x14ac:dyDescent="0.2">
      <c r="E16" s="11" t="s">
        <v>39</v>
      </c>
    </row>
    <row r="17" spans="1:5" ht="15" x14ac:dyDescent="0.2">
      <c r="E17" s="11"/>
    </row>
    <row r="19" spans="1:5" ht="18" x14ac:dyDescent="0.25">
      <c r="A19" s="15" t="s">
        <v>40</v>
      </c>
      <c r="B19" s="15"/>
    </row>
    <row r="20" spans="1:5" ht="15" x14ac:dyDescent="0.2">
      <c r="A20" s="16" t="s">
        <v>41</v>
      </c>
      <c r="B20" s="16"/>
    </row>
    <row r="21" spans="1:5" ht="14.25" x14ac:dyDescent="0.2">
      <c r="A21" s="18"/>
      <c r="B21" s="19" t="s">
        <v>42</v>
      </c>
    </row>
    <row r="22" spans="1:5" ht="15" x14ac:dyDescent="0.2">
      <c r="A22" s="20" t="s">
        <v>43</v>
      </c>
      <c r="B22" s="20" t="s">
        <v>44</v>
      </c>
      <c r="C22" s="20" t="s">
        <v>45</v>
      </c>
      <c r="D22" s="20" t="s">
        <v>47</v>
      </c>
      <c r="E22" s="20" t="s">
        <v>48</v>
      </c>
    </row>
    <row r="23" spans="1:5" x14ac:dyDescent="0.2">
      <c r="A23" s="17" t="s">
        <v>15</v>
      </c>
      <c r="B23" s="4" t="s">
        <v>49</v>
      </c>
      <c r="C23" s="4" t="s">
        <v>50</v>
      </c>
      <c r="D23" s="4" t="s">
        <v>22</v>
      </c>
      <c r="E23" s="12" t="s">
        <v>51</v>
      </c>
    </row>
    <row r="24" spans="1:5" x14ac:dyDescent="0.2">
      <c r="A24" s="17" t="s">
        <v>26</v>
      </c>
      <c r="B24" s="4" t="s">
        <v>52</v>
      </c>
      <c r="C24" s="4" t="s">
        <v>53</v>
      </c>
      <c r="D24" s="4" t="s">
        <v>33</v>
      </c>
      <c r="E24" s="12" t="s">
        <v>54</v>
      </c>
    </row>
  </sheetData>
  <mergeCells count="13">
    <mergeCell ref="A5:J5"/>
    <mergeCell ref="A8:J8"/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K6" sqref="K6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5.7109375" style="4" bestFit="1" customWidth="1"/>
    <col min="7" max="7" width="5" style="3" customWidth="1"/>
    <col min="8" max="8" width="10.42578125" style="3" customWidth="1"/>
    <col min="9" max="9" width="7.85546875" style="12" bestFit="1" customWidth="1"/>
    <col min="10" max="10" width="9.5703125" style="2" bestFit="1" customWidth="1"/>
    <col min="11" max="11" width="18.7109375" style="4" bestFit="1" customWidth="1"/>
    <col min="12" max="16384" width="9.140625" style="3"/>
  </cols>
  <sheetData>
    <row r="1" spans="1:11" s="2" customFormat="1" ht="29.1" customHeight="1" x14ac:dyDescent="0.2">
      <c r="A1" s="52" t="s">
        <v>328</v>
      </c>
      <c r="B1" s="53"/>
      <c r="C1" s="53"/>
      <c r="D1" s="53"/>
      <c r="E1" s="53"/>
      <c r="F1" s="53"/>
      <c r="G1" s="53"/>
      <c r="H1" s="53"/>
      <c r="I1" s="53"/>
      <c r="J1" s="53"/>
      <c r="K1" s="54"/>
    </row>
    <row r="2" spans="1:11" s="2" customFormat="1" ht="62.1" customHeight="1" thickBot="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7"/>
    </row>
    <row r="3" spans="1:11" s="1" customFormat="1" ht="12.75" customHeight="1" x14ac:dyDescent="0.2">
      <c r="A3" s="49" t="s">
        <v>0</v>
      </c>
      <c r="B3" s="51" t="s">
        <v>6</v>
      </c>
      <c r="C3" s="51" t="s">
        <v>10</v>
      </c>
      <c r="D3" s="43" t="s">
        <v>322</v>
      </c>
      <c r="E3" s="43" t="s">
        <v>4</v>
      </c>
      <c r="F3" s="43" t="s">
        <v>7</v>
      </c>
      <c r="G3" s="43" t="s">
        <v>323</v>
      </c>
      <c r="H3" s="43"/>
      <c r="I3" s="43" t="s">
        <v>320</v>
      </c>
      <c r="J3" s="43" t="s">
        <v>3</v>
      </c>
      <c r="K3" s="45" t="s">
        <v>2</v>
      </c>
    </row>
    <row r="4" spans="1:11" s="1" customFormat="1" ht="21" customHeight="1" thickBot="1" x14ac:dyDescent="0.25">
      <c r="A4" s="50"/>
      <c r="B4" s="44"/>
      <c r="C4" s="44"/>
      <c r="D4" s="44"/>
      <c r="E4" s="44"/>
      <c r="F4" s="44"/>
      <c r="G4" s="6" t="s">
        <v>8</v>
      </c>
      <c r="H4" s="6" t="s">
        <v>9</v>
      </c>
      <c r="I4" s="44"/>
      <c r="J4" s="44"/>
      <c r="K4" s="46"/>
    </row>
    <row r="5" spans="1:11" ht="15" x14ac:dyDescent="0.2">
      <c r="A5" s="47" t="s">
        <v>99</v>
      </c>
      <c r="B5" s="48"/>
      <c r="C5" s="48"/>
      <c r="D5" s="48"/>
      <c r="E5" s="48"/>
      <c r="F5" s="48"/>
      <c r="G5" s="48"/>
      <c r="H5" s="48"/>
    </row>
    <row r="6" spans="1:11" x14ac:dyDescent="0.2">
      <c r="A6" s="8" t="s">
        <v>101</v>
      </c>
      <c r="B6" s="8" t="s">
        <v>102</v>
      </c>
      <c r="C6" s="8" t="s">
        <v>329</v>
      </c>
      <c r="D6" s="8" t="str">
        <f>"1,8440"</f>
        <v>1,8440</v>
      </c>
      <c r="E6" s="8" t="s">
        <v>104</v>
      </c>
      <c r="F6" s="8" t="s">
        <v>105</v>
      </c>
      <c r="G6" s="10" t="s">
        <v>330</v>
      </c>
      <c r="H6" s="10" t="s">
        <v>331</v>
      </c>
      <c r="I6" s="13" t="str">
        <f>"1080,0"</f>
        <v>1080,0</v>
      </c>
      <c r="J6" s="14" t="str">
        <f>"1991,5200"</f>
        <v>1991,5200</v>
      </c>
      <c r="K6" s="8" t="s">
        <v>109</v>
      </c>
    </row>
    <row r="8" spans="1:11" ht="15" x14ac:dyDescent="0.2">
      <c r="E8" s="11" t="s">
        <v>35</v>
      </c>
    </row>
    <row r="9" spans="1:11" ht="15" x14ac:dyDescent="0.2">
      <c r="E9" s="11" t="s">
        <v>36</v>
      </c>
    </row>
    <row r="10" spans="1:11" ht="15" x14ac:dyDescent="0.2">
      <c r="E10" s="11" t="s">
        <v>37</v>
      </c>
    </row>
    <row r="11" spans="1:11" ht="15" x14ac:dyDescent="0.2">
      <c r="E11" s="11" t="s">
        <v>38</v>
      </c>
    </row>
    <row r="12" spans="1:11" ht="15" x14ac:dyDescent="0.2">
      <c r="E12" s="11" t="s">
        <v>38</v>
      </c>
    </row>
    <row r="13" spans="1:11" ht="15" x14ac:dyDescent="0.2">
      <c r="E13" s="11" t="s">
        <v>39</v>
      </c>
    </row>
    <row r="14" spans="1:11" ht="15" x14ac:dyDescent="0.2">
      <c r="E14" s="11"/>
    </row>
    <row r="16" spans="1:11" ht="18" x14ac:dyDescent="0.25">
      <c r="A16" s="15" t="s">
        <v>40</v>
      </c>
      <c r="B16" s="15"/>
    </row>
    <row r="17" spans="1:5" ht="15" x14ac:dyDescent="0.2">
      <c r="A17" s="16" t="s">
        <v>41</v>
      </c>
      <c r="B17" s="16"/>
    </row>
    <row r="18" spans="1:5" ht="14.25" x14ac:dyDescent="0.2">
      <c r="A18" s="18"/>
      <c r="B18" s="19" t="s">
        <v>142</v>
      </c>
    </row>
    <row r="19" spans="1:5" ht="15" x14ac:dyDescent="0.2">
      <c r="A19" s="20" t="s">
        <v>43</v>
      </c>
      <c r="B19" s="20" t="s">
        <v>44</v>
      </c>
      <c r="C19" s="20" t="s">
        <v>45</v>
      </c>
      <c r="D19" s="20" t="s">
        <v>47</v>
      </c>
      <c r="E19" s="20" t="s">
        <v>325</v>
      </c>
    </row>
    <row r="20" spans="1:5" x14ac:dyDescent="0.2">
      <c r="A20" s="17" t="s">
        <v>100</v>
      </c>
      <c r="B20" s="4" t="s">
        <v>143</v>
      </c>
      <c r="C20" s="4" t="s">
        <v>144</v>
      </c>
      <c r="D20" s="4" t="s">
        <v>332</v>
      </c>
      <c r="E20" s="12" t="s">
        <v>333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20" sqref="A20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7" width="5" style="3" customWidth="1"/>
    <col min="8" max="8" width="10.42578125" style="3" customWidth="1"/>
    <col min="9" max="9" width="7.85546875" style="12" bestFit="1" customWidth="1"/>
    <col min="10" max="10" width="9.5703125" style="2" bestFit="1" customWidth="1"/>
    <col min="11" max="11" width="20.28515625" style="4" bestFit="1" customWidth="1"/>
    <col min="12" max="16384" width="9.140625" style="3"/>
  </cols>
  <sheetData>
    <row r="1" spans="1:11" s="2" customFormat="1" ht="29.1" customHeight="1" x14ac:dyDescent="0.2">
      <c r="A1" s="52" t="s">
        <v>321</v>
      </c>
      <c r="B1" s="53"/>
      <c r="C1" s="53"/>
      <c r="D1" s="53"/>
      <c r="E1" s="53"/>
      <c r="F1" s="53"/>
      <c r="G1" s="53"/>
      <c r="H1" s="53"/>
      <c r="I1" s="53"/>
      <c r="J1" s="53"/>
      <c r="K1" s="54"/>
    </row>
    <row r="2" spans="1:11" s="2" customFormat="1" ht="62.1" customHeight="1" thickBot="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7"/>
    </row>
    <row r="3" spans="1:11" s="1" customFormat="1" ht="12.75" customHeight="1" x14ac:dyDescent="0.2">
      <c r="A3" s="49" t="s">
        <v>0</v>
      </c>
      <c r="B3" s="51" t="s">
        <v>6</v>
      </c>
      <c r="C3" s="51" t="s">
        <v>10</v>
      </c>
      <c r="D3" s="43" t="s">
        <v>322</v>
      </c>
      <c r="E3" s="43" t="s">
        <v>4</v>
      </c>
      <c r="F3" s="43" t="s">
        <v>7</v>
      </c>
      <c r="G3" s="43" t="s">
        <v>323</v>
      </c>
      <c r="H3" s="43"/>
      <c r="I3" s="43" t="s">
        <v>320</v>
      </c>
      <c r="J3" s="43" t="s">
        <v>3</v>
      </c>
      <c r="K3" s="45" t="s">
        <v>2</v>
      </c>
    </row>
    <row r="4" spans="1:11" s="1" customFormat="1" ht="21" customHeight="1" thickBot="1" x14ac:dyDescent="0.25">
      <c r="A4" s="50"/>
      <c r="B4" s="44"/>
      <c r="C4" s="44"/>
      <c r="D4" s="44"/>
      <c r="E4" s="44"/>
      <c r="F4" s="44"/>
      <c r="G4" s="6" t="s">
        <v>8</v>
      </c>
      <c r="H4" s="6" t="s">
        <v>9</v>
      </c>
      <c r="I4" s="44"/>
      <c r="J4" s="44"/>
      <c r="K4" s="46"/>
    </row>
    <row r="5" spans="1:11" ht="15" x14ac:dyDescent="0.2">
      <c r="A5" s="47" t="s">
        <v>14</v>
      </c>
      <c r="B5" s="48"/>
      <c r="C5" s="48"/>
      <c r="D5" s="48"/>
      <c r="E5" s="48"/>
      <c r="F5" s="48"/>
      <c r="G5" s="48"/>
      <c r="H5" s="48"/>
    </row>
    <row r="6" spans="1:11" x14ac:dyDescent="0.2">
      <c r="A6" s="8" t="s">
        <v>118</v>
      </c>
      <c r="B6" s="8" t="s">
        <v>119</v>
      </c>
      <c r="C6" s="8" t="s">
        <v>120</v>
      </c>
      <c r="D6" s="8" t="str">
        <f>"0,7173"</f>
        <v>0,7173</v>
      </c>
      <c r="E6" s="8" t="s">
        <v>104</v>
      </c>
      <c r="F6" s="8" t="s">
        <v>75</v>
      </c>
      <c r="G6" s="10" t="s">
        <v>268</v>
      </c>
      <c r="H6" s="10" t="s">
        <v>324</v>
      </c>
      <c r="I6" s="13" t="str">
        <f>"2160,0"</f>
        <v>2160,0</v>
      </c>
      <c r="J6" s="14" t="str">
        <f>"1549,3680"</f>
        <v>1549,3680</v>
      </c>
      <c r="K6" s="8" t="s">
        <v>123</v>
      </c>
    </row>
    <row r="8" spans="1:11" ht="15" x14ac:dyDescent="0.2">
      <c r="E8" s="11" t="s">
        <v>35</v>
      </c>
    </row>
    <row r="9" spans="1:11" ht="15" x14ac:dyDescent="0.2">
      <c r="E9" s="11" t="s">
        <v>36</v>
      </c>
    </row>
    <row r="10" spans="1:11" ht="15" x14ac:dyDescent="0.2">
      <c r="E10" s="11" t="s">
        <v>37</v>
      </c>
    </row>
    <row r="11" spans="1:11" ht="15" x14ac:dyDescent="0.2">
      <c r="E11" s="11" t="s">
        <v>38</v>
      </c>
    </row>
    <row r="12" spans="1:11" ht="15" x14ac:dyDescent="0.2">
      <c r="E12" s="11" t="s">
        <v>38</v>
      </c>
    </row>
    <row r="13" spans="1:11" ht="15" x14ac:dyDescent="0.2">
      <c r="E13" s="11" t="s">
        <v>39</v>
      </c>
    </row>
    <row r="14" spans="1:11" ht="15" x14ac:dyDescent="0.2">
      <c r="E14" s="11"/>
    </row>
    <row r="16" spans="1:11" ht="18" x14ac:dyDescent="0.25">
      <c r="A16" s="15" t="s">
        <v>40</v>
      </c>
      <c r="B16" s="15"/>
    </row>
    <row r="17" spans="1:5" ht="15" x14ac:dyDescent="0.2">
      <c r="A17" s="16" t="s">
        <v>41</v>
      </c>
      <c r="B17" s="16"/>
    </row>
    <row r="18" spans="1:5" ht="14.25" x14ac:dyDescent="0.2">
      <c r="A18" s="18"/>
      <c r="B18" s="19" t="s">
        <v>146</v>
      </c>
    </row>
    <row r="19" spans="1:5" ht="15" x14ac:dyDescent="0.2">
      <c r="A19" s="20" t="s">
        <v>43</v>
      </c>
      <c r="B19" s="20" t="s">
        <v>44</v>
      </c>
      <c r="C19" s="20" t="s">
        <v>45</v>
      </c>
      <c r="D19" s="20" t="s">
        <v>47</v>
      </c>
      <c r="E19" s="20" t="s">
        <v>325</v>
      </c>
    </row>
    <row r="20" spans="1:5" x14ac:dyDescent="0.2">
      <c r="A20" s="17" t="s">
        <v>117</v>
      </c>
      <c r="B20" s="4" t="s">
        <v>146</v>
      </c>
      <c r="C20" s="4" t="s">
        <v>50</v>
      </c>
      <c r="D20" s="4" t="s">
        <v>326</v>
      </c>
      <c r="E20" s="12" t="s">
        <v>327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10" workbookViewId="0">
      <selection activeCell="A22" sqref="A2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7" width="5" style="3" customWidth="1"/>
    <col min="8" max="8" width="10.42578125" style="3" customWidth="1"/>
    <col min="9" max="9" width="7.85546875" style="12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52" t="s">
        <v>308</v>
      </c>
      <c r="B1" s="53"/>
      <c r="C1" s="53"/>
      <c r="D1" s="53"/>
      <c r="E1" s="53"/>
      <c r="F1" s="53"/>
      <c r="G1" s="53"/>
      <c r="H1" s="53"/>
      <c r="I1" s="53"/>
      <c r="J1" s="53"/>
      <c r="K1" s="54"/>
    </row>
    <row r="2" spans="1:11" s="2" customFormat="1" ht="62.1" customHeight="1" thickBot="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7"/>
    </row>
    <row r="3" spans="1:11" s="1" customFormat="1" ht="12.75" customHeight="1" x14ac:dyDescent="0.2">
      <c r="A3" s="49" t="s">
        <v>0</v>
      </c>
      <c r="B3" s="51" t="s">
        <v>6</v>
      </c>
      <c r="C3" s="51" t="s">
        <v>10</v>
      </c>
      <c r="D3" s="43" t="s">
        <v>309</v>
      </c>
      <c r="E3" s="43" t="s">
        <v>4</v>
      </c>
      <c r="F3" s="43" t="s">
        <v>7</v>
      </c>
      <c r="G3" s="43" t="s">
        <v>310</v>
      </c>
      <c r="H3" s="43"/>
      <c r="I3" s="43" t="s">
        <v>320</v>
      </c>
      <c r="J3" s="43" t="s">
        <v>3</v>
      </c>
      <c r="K3" s="45" t="s">
        <v>2</v>
      </c>
    </row>
    <row r="4" spans="1:11" s="1" customFormat="1" ht="21" customHeight="1" thickBot="1" x14ac:dyDescent="0.25">
      <c r="A4" s="50"/>
      <c r="B4" s="44"/>
      <c r="C4" s="44"/>
      <c r="D4" s="44"/>
      <c r="E4" s="44"/>
      <c r="F4" s="44"/>
      <c r="G4" s="6" t="s">
        <v>8</v>
      </c>
      <c r="H4" s="6" t="s">
        <v>9</v>
      </c>
      <c r="I4" s="44"/>
      <c r="J4" s="44"/>
      <c r="K4" s="46"/>
    </row>
    <row r="5" spans="1:11" ht="15" x14ac:dyDescent="0.2">
      <c r="A5" s="47" t="s">
        <v>311</v>
      </c>
      <c r="B5" s="48"/>
      <c r="C5" s="48"/>
      <c r="D5" s="48"/>
      <c r="E5" s="48"/>
      <c r="F5" s="48"/>
      <c r="G5" s="48"/>
      <c r="H5" s="48"/>
    </row>
    <row r="6" spans="1:11" x14ac:dyDescent="0.2">
      <c r="A6" s="21" t="s">
        <v>284</v>
      </c>
      <c r="B6" s="21" t="s">
        <v>285</v>
      </c>
      <c r="C6" s="21" t="s">
        <v>283</v>
      </c>
      <c r="D6" s="21" t="str">
        <f>"1,0000"</f>
        <v>1,0000</v>
      </c>
      <c r="E6" s="21" t="s">
        <v>104</v>
      </c>
      <c r="F6" s="21" t="s">
        <v>105</v>
      </c>
      <c r="G6" s="23" t="s">
        <v>96</v>
      </c>
      <c r="H6" s="23" t="s">
        <v>312</v>
      </c>
      <c r="I6" s="27" t="str">
        <f>"2090,0"</f>
        <v>2090,0</v>
      </c>
      <c r="J6" s="28" t="str">
        <f>"23,6425"</f>
        <v>23,6425</v>
      </c>
      <c r="K6" s="21" t="s">
        <v>24</v>
      </c>
    </row>
    <row r="7" spans="1:11" x14ac:dyDescent="0.2">
      <c r="A7" s="24" t="s">
        <v>16</v>
      </c>
      <c r="B7" s="24" t="s">
        <v>17</v>
      </c>
      <c r="C7" s="24" t="s">
        <v>18</v>
      </c>
      <c r="D7" s="24" t="str">
        <f>"1,0000"</f>
        <v>1,0000</v>
      </c>
      <c r="E7" s="24" t="s">
        <v>19</v>
      </c>
      <c r="F7" s="24" t="s">
        <v>20</v>
      </c>
      <c r="G7" s="26" t="s">
        <v>96</v>
      </c>
      <c r="H7" s="26" t="s">
        <v>313</v>
      </c>
      <c r="I7" s="29" t="str">
        <f>"2695,0"</f>
        <v>2695,0</v>
      </c>
      <c r="J7" s="30" t="str">
        <f>"30,8000"</f>
        <v>30,8000</v>
      </c>
      <c r="K7" s="24" t="s">
        <v>24</v>
      </c>
    </row>
    <row r="9" spans="1:11" ht="15" x14ac:dyDescent="0.2">
      <c r="E9" s="11" t="s">
        <v>35</v>
      </c>
    </row>
    <row r="10" spans="1:11" ht="15" x14ac:dyDescent="0.2">
      <c r="E10" s="11" t="s">
        <v>36</v>
      </c>
    </row>
    <row r="11" spans="1:11" ht="15" x14ac:dyDescent="0.2">
      <c r="E11" s="11" t="s">
        <v>37</v>
      </c>
    </row>
    <row r="12" spans="1:11" ht="15" x14ac:dyDescent="0.2">
      <c r="E12" s="11" t="s">
        <v>38</v>
      </c>
    </row>
    <row r="13" spans="1:11" ht="15" x14ac:dyDescent="0.2">
      <c r="E13" s="11" t="s">
        <v>38</v>
      </c>
    </row>
    <row r="14" spans="1:11" ht="15" x14ac:dyDescent="0.2">
      <c r="E14" s="11" t="s">
        <v>39</v>
      </c>
    </row>
    <row r="15" spans="1:11" ht="15" x14ac:dyDescent="0.2">
      <c r="E15" s="11"/>
    </row>
    <row r="17" spans="1:5" ht="18" x14ac:dyDescent="0.25">
      <c r="A17" s="15" t="s">
        <v>40</v>
      </c>
      <c r="B17" s="15"/>
    </row>
    <row r="18" spans="1:5" ht="15" x14ac:dyDescent="0.2">
      <c r="A18" s="16" t="s">
        <v>41</v>
      </c>
      <c r="B18" s="16"/>
    </row>
    <row r="19" spans="1:5" ht="14.25" x14ac:dyDescent="0.2">
      <c r="A19" s="18"/>
      <c r="B19" s="19" t="s">
        <v>42</v>
      </c>
    </row>
    <row r="20" spans="1:5" ht="15" x14ac:dyDescent="0.2">
      <c r="A20" s="20" t="s">
        <v>43</v>
      </c>
      <c r="B20" s="20" t="s">
        <v>44</v>
      </c>
      <c r="C20" s="20" t="s">
        <v>45</v>
      </c>
      <c r="D20" s="20" t="s">
        <v>47</v>
      </c>
      <c r="E20" s="20" t="s">
        <v>314</v>
      </c>
    </row>
    <row r="21" spans="1:5" x14ac:dyDescent="0.2">
      <c r="A21" s="17" t="s">
        <v>15</v>
      </c>
      <c r="B21" s="4" t="s">
        <v>49</v>
      </c>
      <c r="C21" s="4" t="s">
        <v>315</v>
      </c>
      <c r="D21" s="4" t="s">
        <v>316</v>
      </c>
      <c r="E21" s="12" t="s">
        <v>317</v>
      </c>
    </row>
    <row r="22" spans="1:5" x14ac:dyDescent="0.2">
      <c r="A22" s="17" t="s">
        <v>280</v>
      </c>
      <c r="B22" s="4" t="s">
        <v>152</v>
      </c>
      <c r="C22" s="4" t="s">
        <v>315</v>
      </c>
      <c r="D22" s="4" t="s">
        <v>318</v>
      </c>
      <c r="E22" s="12" t="s">
        <v>319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A16" workbookViewId="0">
      <selection activeCell="A29" sqref="A29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5.7109375" style="4" bestFit="1" customWidth="1"/>
    <col min="7" max="9" width="4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5" width="7.85546875" style="12" bestFit="1" customWidth="1"/>
    <col min="16" max="16" width="7.5703125" style="2" bestFit="1" customWidth="1"/>
    <col min="17" max="17" width="20.28515625" style="4" bestFit="1" customWidth="1"/>
    <col min="18" max="16384" width="9.140625" style="3"/>
  </cols>
  <sheetData>
    <row r="1" spans="1:17" s="2" customFormat="1" ht="29.1" customHeight="1" x14ac:dyDescent="0.2">
      <c r="A1" s="52" t="s">
        <v>305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4"/>
    </row>
    <row r="2" spans="1:17" s="2" customFormat="1" ht="62.1" customHeight="1" thickBot="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</row>
    <row r="3" spans="1:17" s="1" customFormat="1" ht="12.75" customHeight="1" x14ac:dyDescent="0.2">
      <c r="A3" s="49" t="s">
        <v>0</v>
      </c>
      <c r="B3" s="51" t="s">
        <v>6</v>
      </c>
      <c r="C3" s="51" t="s">
        <v>10</v>
      </c>
      <c r="D3" s="43" t="s">
        <v>12</v>
      </c>
      <c r="E3" s="43" t="s">
        <v>4</v>
      </c>
      <c r="F3" s="43" t="s">
        <v>7</v>
      </c>
      <c r="G3" s="43" t="s">
        <v>267</v>
      </c>
      <c r="H3" s="43"/>
      <c r="I3" s="43"/>
      <c r="J3" s="43"/>
      <c r="K3" s="43" t="s">
        <v>271</v>
      </c>
      <c r="L3" s="43"/>
      <c r="M3" s="43"/>
      <c r="N3" s="43"/>
      <c r="O3" s="43" t="s">
        <v>1</v>
      </c>
      <c r="P3" s="43" t="s">
        <v>3</v>
      </c>
      <c r="Q3" s="45" t="s">
        <v>2</v>
      </c>
    </row>
    <row r="4" spans="1:17" s="1" customFormat="1" ht="21" customHeight="1" thickBot="1" x14ac:dyDescent="0.25">
      <c r="A4" s="50"/>
      <c r="B4" s="44"/>
      <c r="C4" s="44"/>
      <c r="D4" s="44"/>
      <c r="E4" s="44"/>
      <c r="F4" s="44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44"/>
      <c r="P4" s="44"/>
      <c r="Q4" s="46"/>
    </row>
    <row r="5" spans="1:17" ht="15" x14ac:dyDescent="0.2">
      <c r="A5" s="47" t="s">
        <v>211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7" x14ac:dyDescent="0.2">
      <c r="A6" s="8" t="s">
        <v>213</v>
      </c>
      <c r="B6" s="8" t="s">
        <v>214</v>
      </c>
      <c r="C6" s="8" t="s">
        <v>215</v>
      </c>
      <c r="D6" s="8" t="str">
        <f>"0,8010"</f>
        <v>0,8010</v>
      </c>
      <c r="E6" s="8" t="s">
        <v>104</v>
      </c>
      <c r="F6" s="8" t="s">
        <v>105</v>
      </c>
      <c r="G6" s="10" t="s">
        <v>107</v>
      </c>
      <c r="H6" s="10" t="s">
        <v>228</v>
      </c>
      <c r="I6" s="9"/>
      <c r="J6" s="9"/>
      <c r="K6" s="10" t="s">
        <v>107</v>
      </c>
      <c r="L6" s="9" t="s">
        <v>272</v>
      </c>
      <c r="M6" s="9" t="s">
        <v>272</v>
      </c>
      <c r="N6" s="9"/>
      <c r="O6" s="13" t="str">
        <f>"70,0"</f>
        <v>70,0</v>
      </c>
      <c r="P6" s="14" t="str">
        <f>"56,0700"</f>
        <v>56,0700</v>
      </c>
      <c r="Q6" s="8" t="s">
        <v>109</v>
      </c>
    </row>
    <row r="8" spans="1:17" ht="15" x14ac:dyDescent="0.2">
      <c r="A8" s="40" t="s">
        <v>14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7" x14ac:dyDescent="0.2">
      <c r="A9" s="8" t="s">
        <v>118</v>
      </c>
      <c r="B9" s="8" t="s">
        <v>119</v>
      </c>
      <c r="C9" s="8" t="s">
        <v>120</v>
      </c>
      <c r="D9" s="8" t="str">
        <f>"0,5871"</f>
        <v>0,5871</v>
      </c>
      <c r="E9" s="8" t="s">
        <v>104</v>
      </c>
      <c r="F9" s="8" t="s">
        <v>75</v>
      </c>
      <c r="G9" s="9" t="s">
        <v>268</v>
      </c>
      <c r="H9" s="10" t="s">
        <v>268</v>
      </c>
      <c r="I9" s="10" t="s">
        <v>264</v>
      </c>
      <c r="J9" s="9"/>
      <c r="K9" s="10" t="s">
        <v>96</v>
      </c>
      <c r="L9" s="10" t="s">
        <v>98</v>
      </c>
      <c r="M9" s="10" t="s">
        <v>279</v>
      </c>
      <c r="N9" s="9"/>
      <c r="O9" s="13" t="str">
        <f>"162,5"</f>
        <v>162,5</v>
      </c>
      <c r="P9" s="14" t="str">
        <f>"95,4038"</f>
        <v>95,4038</v>
      </c>
      <c r="Q9" s="8" t="s">
        <v>123</v>
      </c>
    </row>
    <row r="11" spans="1:17" ht="15" x14ac:dyDescent="0.2">
      <c r="E11" s="11" t="s">
        <v>35</v>
      </c>
    </row>
    <row r="12" spans="1:17" ht="15" x14ac:dyDescent="0.2">
      <c r="E12" s="11" t="s">
        <v>36</v>
      </c>
    </row>
    <row r="13" spans="1:17" ht="15" x14ac:dyDescent="0.2">
      <c r="E13" s="11" t="s">
        <v>37</v>
      </c>
    </row>
    <row r="14" spans="1:17" ht="15" x14ac:dyDescent="0.2">
      <c r="E14" s="11" t="s">
        <v>38</v>
      </c>
    </row>
    <row r="15" spans="1:17" ht="15" x14ac:dyDescent="0.2">
      <c r="E15" s="11" t="s">
        <v>38</v>
      </c>
    </row>
    <row r="16" spans="1:17" ht="15" x14ac:dyDescent="0.2">
      <c r="E16" s="11" t="s">
        <v>39</v>
      </c>
    </row>
    <row r="17" spans="1:5" ht="15" x14ac:dyDescent="0.2">
      <c r="E17" s="11"/>
    </row>
    <row r="19" spans="1:5" ht="18" x14ac:dyDescent="0.25">
      <c r="A19" s="15" t="s">
        <v>40</v>
      </c>
      <c r="B19" s="15"/>
    </row>
    <row r="20" spans="1:5" ht="15" x14ac:dyDescent="0.2">
      <c r="A20" s="16" t="s">
        <v>138</v>
      </c>
      <c r="B20" s="16"/>
    </row>
    <row r="21" spans="1:5" ht="14.25" x14ac:dyDescent="0.2">
      <c r="A21" s="18"/>
      <c r="B21" s="19" t="s">
        <v>146</v>
      </c>
    </row>
    <row r="22" spans="1:5" ht="15" x14ac:dyDescent="0.2">
      <c r="A22" s="20" t="s">
        <v>43</v>
      </c>
      <c r="B22" s="20" t="s">
        <v>44</v>
      </c>
      <c r="C22" s="20" t="s">
        <v>45</v>
      </c>
      <c r="D22" s="20" t="s">
        <v>46</v>
      </c>
      <c r="E22" s="20" t="s">
        <v>48</v>
      </c>
    </row>
    <row r="23" spans="1:5" x14ac:dyDescent="0.2">
      <c r="A23" s="17" t="s">
        <v>212</v>
      </c>
      <c r="B23" s="4" t="s">
        <v>146</v>
      </c>
      <c r="C23" s="4" t="s">
        <v>252</v>
      </c>
      <c r="D23" s="4" t="s">
        <v>290</v>
      </c>
      <c r="E23" s="12" t="s">
        <v>306</v>
      </c>
    </row>
    <row r="26" spans="1:5" ht="15" x14ac:dyDescent="0.2">
      <c r="A26" s="16" t="s">
        <v>41</v>
      </c>
      <c r="B26" s="16"/>
    </row>
    <row r="27" spans="1:5" ht="14.25" x14ac:dyDescent="0.2">
      <c r="A27" s="18"/>
      <c r="B27" s="19" t="s">
        <v>146</v>
      </c>
    </row>
    <row r="28" spans="1:5" ht="15" x14ac:dyDescent="0.2">
      <c r="A28" s="20" t="s">
        <v>43</v>
      </c>
      <c r="B28" s="20" t="s">
        <v>44</v>
      </c>
      <c r="C28" s="20" t="s">
        <v>45</v>
      </c>
      <c r="D28" s="20" t="s">
        <v>46</v>
      </c>
      <c r="E28" s="20" t="s">
        <v>48</v>
      </c>
    </row>
    <row r="29" spans="1:5" x14ac:dyDescent="0.2">
      <c r="A29" s="17" t="s">
        <v>117</v>
      </c>
      <c r="B29" s="4" t="s">
        <v>146</v>
      </c>
      <c r="C29" s="4" t="s">
        <v>50</v>
      </c>
      <c r="D29" s="4" t="s">
        <v>178</v>
      </c>
      <c r="E29" s="12" t="s">
        <v>307</v>
      </c>
    </row>
  </sheetData>
  <mergeCells count="14">
    <mergeCell ref="A8:N8"/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workbookViewId="0">
      <selection activeCell="A18" sqref="A18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9" width="4.5703125" style="3" customWidth="1"/>
    <col min="10" max="10" width="4.85546875" style="3" customWidth="1"/>
    <col min="11" max="11" width="7.85546875" style="12" bestFit="1" customWidth="1"/>
    <col min="12" max="12" width="7.5703125" style="2" bestFit="1" customWidth="1"/>
    <col min="13" max="13" width="20.28515625" style="4" bestFit="1" customWidth="1"/>
    <col min="14" max="16384" width="9.140625" style="3"/>
  </cols>
  <sheetData>
    <row r="1" spans="1:13" s="2" customFormat="1" ht="29.1" customHeight="1" x14ac:dyDescent="0.2">
      <c r="A1" s="52" t="s">
        <v>270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.1" customHeight="1" thickBot="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 x14ac:dyDescent="0.2">
      <c r="A3" s="49" t="s">
        <v>0</v>
      </c>
      <c r="B3" s="51" t="s">
        <v>6</v>
      </c>
      <c r="C3" s="51" t="s">
        <v>10</v>
      </c>
      <c r="D3" s="43" t="s">
        <v>12</v>
      </c>
      <c r="E3" s="43" t="s">
        <v>4</v>
      </c>
      <c r="F3" s="43" t="s">
        <v>7</v>
      </c>
      <c r="G3" s="43" t="s">
        <v>271</v>
      </c>
      <c r="H3" s="43"/>
      <c r="I3" s="43"/>
      <c r="J3" s="43"/>
      <c r="K3" s="43" t="s">
        <v>55</v>
      </c>
      <c r="L3" s="43" t="s">
        <v>3</v>
      </c>
      <c r="M3" s="45" t="s">
        <v>2</v>
      </c>
    </row>
    <row r="4" spans="1:13" s="1" customFormat="1" ht="21" customHeight="1" thickBot="1" x14ac:dyDescent="0.25">
      <c r="A4" s="50"/>
      <c r="B4" s="44"/>
      <c r="C4" s="44"/>
      <c r="D4" s="44"/>
      <c r="E4" s="44"/>
      <c r="F4" s="44"/>
      <c r="G4" s="6">
        <v>1</v>
      </c>
      <c r="H4" s="6">
        <v>2</v>
      </c>
      <c r="I4" s="6">
        <v>3</v>
      </c>
      <c r="J4" s="6" t="s">
        <v>5</v>
      </c>
      <c r="K4" s="44"/>
      <c r="L4" s="44"/>
      <c r="M4" s="46"/>
    </row>
    <row r="5" spans="1:13" ht="15" x14ac:dyDescent="0.2">
      <c r="A5" s="47" t="s">
        <v>211</v>
      </c>
      <c r="B5" s="48"/>
      <c r="C5" s="48"/>
      <c r="D5" s="48"/>
      <c r="E5" s="48"/>
      <c r="F5" s="48"/>
      <c r="G5" s="48"/>
      <c r="H5" s="48"/>
      <c r="I5" s="48"/>
      <c r="J5" s="48"/>
    </row>
    <row r="6" spans="1:13" x14ac:dyDescent="0.2">
      <c r="A6" s="8" t="s">
        <v>213</v>
      </c>
      <c r="B6" s="8" t="s">
        <v>214</v>
      </c>
      <c r="C6" s="8" t="s">
        <v>215</v>
      </c>
      <c r="D6" s="8" t="str">
        <f>"0,8010"</f>
        <v>0,8010</v>
      </c>
      <c r="E6" s="8" t="s">
        <v>104</v>
      </c>
      <c r="F6" s="8" t="s">
        <v>105</v>
      </c>
      <c r="G6" s="10" t="s">
        <v>107</v>
      </c>
      <c r="H6" s="9" t="s">
        <v>272</v>
      </c>
      <c r="I6" s="9" t="s">
        <v>272</v>
      </c>
      <c r="J6" s="9"/>
      <c r="K6" s="13" t="str">
        <f>"30,0"</f>
        <v>30,0</v>
      </c>
      <c r="L6" s="14" t="str">
        <f>"24,0300"</f>
        <v>24,0300</v>
      </c>
      <c r="M6" s="8" t="s">
        <v>109</v>
      </c>
    </row>
    <row r="8" spans="1:13" ht="15" x14ac:dyDescent="0.2">
      <c r="A8" s="40" t="s">
        <v>211</v>
      </c>
      <c r="B8" s="40"/>
      <c r="C8" s="40"/>
      <c r="D8" s="40"/>
      <c r="E8" s="40"/>
      <c r="F8" s="40"/>
      <c r="G8" s="40"/>
      <c r="H8" s="40"/>
      <c r="I8" s="40"/>
      <c r="J8" s="40"/>
    </row>
    <row r="9" spans="1:13" x14ac:dyDescent="0.2">
      <c r="A9" s="8" t="s">
        <v>274</v>
      </c>
      <c r="B9" s="8" t="s">
        <v>275</v>
      </c>
      <c r="C9" s="8" t="s">
        <v>276</v>
      </c>
      <c r="D9" s="8" t="str">
        <f>"0,7312"</f>
        <v>0,7312</v>
      </c>
      <c r="E9" s="8" t="s">
        <v>30</v>
      </c>
      <c r="F9" s="8" t="s">
        <v>277</v>
      </c>
      <c r="G9" s="10" t="s">
        <v>222</v>
      </c>
      <c r="H9" s="10" t="s">
        <v>278</v>
      </c>
      <c r="I9" s="9" t="s">
        <v>96</v>
      </c>
      <c r="J9" s="9"/>
      <c r="K9" s="13" t="str">
        <f>"50,0"</f>
        <v>50,0</v>
      </c>
      <c r="L9" s="14" t="str">
        <f>"38,7536"</f>
        <v>38,7536</v>
      </c>
      <c r="M9" s="8" t="s">
        <v>24</v>
      </c>
    </row>
    <row r="11" spans="1:13" ht="15" x14ac:dyDescent="0.2">
      <c r="A11" s="40" t="s">
        <v>110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3" x14ac:dyDescent="0.2">
      <c r="A12" s="8" t="s">
        <v>112</v>
      </c>
      <c r="B12" s="8" t="s">
        <v>113</v>
      </c>
      <c r="C12" s="8" t="s">
        <v>114</v>
      </c>
      <c r="D12" s="8" t="str">
        <f>"0,6673"</f>
        <v>0,6673</v>
      </c>
      <c r="E12" s="8" t="s">
        <v>115</v>
      </c>
      <c r="F12" s="8" t="s">
        <v>20</v>
      </c>
      <c r="G12" s="10" t="s">
        <v>223</v>
      </c>
      <c r="H12" s="9" t="s">
        <v>279</v>
      </c>
      <c r="I12" s="9" t="s">
        <v>279</v>
      </c>
      <c r="J12" s="9"/>
      <c r="K12" s="13" t="str">
        <f>"65,0"</f>
        <v>65,0</v>
      </c>
      <c r="L12" s="14" t="str">
        <f>"43,3745"</f>
        <v>43,3745</v>
      </c>
      <c r="M12" s="8" t="s">
        <v>24</v>
      </c>
    </row>
    <row r="14" spans="1:13" ht="15" x14ac:dyDescent="0.2">
      <c r="A14" s="40" t="s">
        <v>231</v>
      </c>
      <c r="B14" s="40"/>
      <c r="C14" s="40"/>
      <c r="D14" s="40"/>
      <c r="E14" s="40"/>
      <c r="F14" s="40"/>
      <c r="G14" s="40"/>
      <c r="H14" s="40"/>
      <c r="I14" s="40"/>
      <c r="J14" s="40"/>
    </row>
    <row r="15" spans="1:13" x14ac:dyDescent="0.2">
      <c r="A15" s="8" t="s">
        <v>233</v>
      </c>
      <c r="B15" s="8" t="s">
        <v>234</v>
      </c>
      <c r="C15" s="8" t="s">
        <v>235</v>
      </c>
      <c r="D15" s="8" t="str">
        <f>"0,6388"</f>
        <v>0,6388</v>
      </c>
      <c r="E15" s="8" t="s">
        <v>115</v>
      </c>
      <c r="F15" s="8" t="s">
        <v>20</v>
      </c>
      <c r="G15" s="10" t="s">
        <v>97</v>
      </c>
      <c r="H15" s="10" t="s">
        <v>98</v>
      </c>
      <c r="I15" s="9" t="s">
        <v>223</v>
      </c>
      <c r="J15" s="9"/>
      <c r="K15" s="13" t="str">
        <f>"62,5"</f>
        <v>62,5</v>
      </c>
      <c r="L15" s="14" t="str">
        <f>"39,9250"</f>
        <v>39,9250</v>
      </c>
      <c r="M15" s="8" t="s">
        <v>236</v>
      </c>
    </row>
    <row r="17" spans="1:13" ht="15" x14ac:dyDescent="0.2">
      <c r="A17" s="40" t="s">
        <v>14</v>
      </c>
      <c r="B17" s="40"/>
      <c r="C17" s="40"/>
      <c r="D17" s="40"/>
      <c r="E17" s="40"/>
      <c r="F17" s="40"/>
      <c r="G17" s="40"/>
      <c r="H17" s="40"/>
      <c r="I17" s="40"/>
      <c r="J17" s="40"/>
    </row>
    <row r="18" spans="1:13" x14ac:dyDescent="0.2">
      <c r="A18" s="21" t="s">
        <v>118</v>
      </c>
      <c r="B18" s="21" t="s">
        <v>119</v>
      </c>
      <c r="C18" s="21" t="s">
        <v>120</v>
      </c>
      <c r="D18" s="21" t="str">
        <f>"0,5871"</f>
        <v>0,5871</v>
      </c>
      <c r="E18" s="21" t="s">
        <v>104</v>
      </c>
      <c r="F18" s="21" t="s">
        <v>75</v>
      </c>
      <c r="G18" s="23" t="s">
        <v>96</v>
      </c>
      <c r="H18" s="23" t="s">
        <v>98</v>
      </c>
      <c r="I18" s="23" t="s">
        <v>279</v>
      </c>
      <c r="J18" s="22"/>
      <c r="K18" s="27" t="str">
        <f>"67,5"</f>
        <v>67,5</v>
      </c>
      <c r="L18" s="28" t="str">
        <f>"39,6293"</f>
        <v>39,6293</v>
      </c>
      <c r="M18" s="21" t="s">
        <v>123</v>
      </c>
    </row>
    <row r="19" spans="1:13" x14ac:dyDescent="0.2">
      <c r="A19" s="31" t="s">
        <v>281</v>
      </c>
      <c r="B19" s="31" t="s">
        <v>282</v>
      </c>
      <c r="C19" s="31" t="s">
        <v>283</v>
      </c>
      <c r="D19" s="31" t="str">
        <f>"0,5918"</f>
        <v>0,5918</v>
      </c>
      <c r="E19" s="31" t="s">
        <v>104</v>
      </c>
      <c r="F19" s="31" t="s">
        <v>105</v>
      </c>
      <c r="G19" s="33" t="s">
        <v>278</v>
      </c>
      <c r="H19" s="32" t="s">
        <v>97</v>
      </c>
      <c r="I19" s="32" t="s">
        <v>223</v>
      </c>
      <c r="J19" s="32"/>
      <c r="K19" s="34" t="str">
        <f>"50,0"</f>
        <v>50,0</v>
      </c>
      <c r="L19" s="35" t="str">
        <f>"29,5900"</f>
        <v>29,5900</v>
      </c>
      <c r="M19" s="31" t="s">
        <v>24</v>
      </c>
    </row>
    <row r="20" spans="1:13" x14ac:dyDescent="0.2">
      <c r="A20" s="24" t="s">
        <v>284</v>
      </c>
      <c r="B20" s="24" t="s">
        <v>285</v>
      </c>
      <c r="C20" s="24" t="s">
        <v>283</v>
      </c>
      <c r="D20" s="24" t="str">
        <f>"0,5918"</f>
        <v>0,5918</v>
      </c>
      <c r="E20" s="24" t="s">
        <v>104</v>
      </c>
      <c r="F20" s="24" t="s">
        <v>105</v>
      </c>
      <c r="G20" s="26" t="s">
        <v>278</v>
      </c>
      <c r="H20" s="25" t="s">
        <v>97</v>
      </c>
      <c r="I20" s="25" t="s">
        <v>223</v>
      </c>
      <c r="J20" s="25"/>
      <c r="K20" s="29" t="str">
        <f>"50,0"</f>
        <v>50,0</v>
      </c>
      <c r="L20" s="30" t="str">
        <f>"29,5900"</f>
        <v>29,5900</v>
      </c>
      <c r="M20" s="24" t="s">
        <v>24</v>
      </c>
    </row>
    <row r="22" spans="1:13" ht="15" x14ac:dyDescent="0.2">
      <c r="A22" s="40" t="s">
        <v>69</v>
      </c>
      <c r="B22" s="40"/>
      <c r="C22" s="40"/>
      <c r="D22" s="40"/>
      <c r="E22" s="40"/>
      <c r="F22" s="40"/>
      <c r="G22" s="40"/>
      <c r="H22" s="40"/>
      <c r="I22" s="40"/>
      <c r="J22" s="40"/>
    </row>
    <row r="23" spans="1:13" x14ac:dyDescent="0.2">
      <c r="A23" s="21" t="s">
        <v>287</v>
      </c>
      <c r="B23" s="21" t="s">
        <v>288</v>
      </c>
      <c r="C23" s="21" t="s">
        <v>289</v>
      </c>
      <c r="D23" s="21" t="str">
        <f>"0,5689"</f>
        <v>0,5689</v>
      </c>
      <c r="E23" s="21" t="s">
        <v>115</v>
      </c>
      <c r="F23" s="21" t="s">
        <v>20</v>
      </c>
      <c r="G23" s="23" t="s">
        <v>223</v>
      </c>
      <c r="H23" s="22" t="s">
        <v>290</v>
      </c>
      <c r="I23" s="23" t="s">
        <v>290</v>
      </c>
      <c r="J23" s="22"/>
      <c r="K23" s="27" t="str">
        <f>"70,0"</f>
        <v>70,0</v>
      </c>
      <c r="L23" s="28" t="str">
        <f>"39,8265"</f>
        <v>39,8265</v>
      </c>
      <c r="M23" s="21" t="s">
        <v>236</v>
      </c>
    </row>
    <row r="24" spans="1:13" x14ac:dyDescent="0.2">
      <c r="A24" s="24" t="s">
        <v>287</v>
      </c>
      <c r="B24" s="24" t="s">
        <v>291</v>
      </c>
      <c r="C24" s="24" t="s">
        <v>289</v>
      </c>
      <c r="D24" s="24" t="str">
        <f>"0,5689"</f>
        <v>0,5689</v>
      </c>
      <c r="E24" s="24" t="s">
        <v>115</v>
      </c>
      <c r="F24" s="24" t="s">
        <v>20</v>
      </c>
      <c r="G24" s="26" t="s">
        <v>223</v>
      </c>
      <c r="H24" s="25" t="s">
        <v>290</v>
      </c>
      <c r="I24" s="26" t="s">
        <v>290</v>
      </c>
      <c r="J24" s="25"/>
      <c r="K24" s="29" t="str">
        <f>"70,0"</f>
        <v>70,0</v>
      </c>
      <c r="L24" s="30" t="str">
        <f>"42,5745"</f>
        <v>42,5745</v>
      </c>
      <c r="M24" s="24" t="s">
        <v>236</v>
      </c>
    </row>
    <row r="26" spans="1:13" ht="15" x14ac:dyDescent="0.2">
      <c r="A26" s="40" t="s">
        <v>25</v>
      </c>
      <c r="B26" s="40"/>
      <c r="C26" s="40"/>
      <c r="D26" s="40"/>
      <c r="E26" s="40"/>
      <c r="F26" s="40"/>
      <c r="G26" s="40"/>
      <c r="H26" s="40"/>
      <c r="I26" s="40"/>
      <c r="J26" s="40"/>
    </row>
    <row r="27" spans="1:13" x14ac:dyDescent="0.2">
      <c r="A27" s="21" t="s">
        <v>131</v>
      </c>
      <c r="B27" s="21" t="s">
        <v>132</v>
      </c>
      <c r="C27" s="21" t="s">
        <v>133</v>
      </c>
      <c r="D27" s="21" t="str">
        <f>"0,5432"</f>
        <v>0,5432</v>
      </c>
      <c r="E27" s="21" t="s">
        <v>134</v>
      </c>
      <c r="F27" s="21" t="s">
        <v>20</v>
      </c>
      <c r="G27" s="23" t="s">
        <v>223</v>
      </c>
      <c r="H27" s="23" t="s">
        <v>290</v>
      </c>
      <c r="I27" s="23" t="s">
        <v>292</v>
      </c>
      <c r="J27" s="22"/>
      <c r="K27" s="27" t="str">
        <f>"75,0"</f>
        <v>75,0</v>
      </c>
      <c r="L27" s="28" t="str">
        <f>"40,7400"</f>
        <v>40,7400</v>
      </c>
      <c r="M27" s="21" t="s">
        <v>24</v>
      </c>
    </row>
    <row r="28" spans="1:13" x14ac:dyDescent="0.2">
      <c r="A28" s="24" t="s">
        <v>27</v>
      </c>
      <c r="B28" s="24" t="s">
        <v>28</v>
      </c>
      <c r="C28" s="24" t="s">
        <v>29</v>
      </c>
      <c r="D28" s="24" t="str">
        <f>"0,5419"</f>
        <v>0,5419</v>
      </c>
      <c r="E28" s="24" t="s">
        <v>30</v>
      </c>
      <c r="F28" s="24" t="s">
        <v>31</v>
      </c>
      <c r="G28" s="26" t="s">
        <v>97</v>
      </c>
      <c r="H28" s="26" t="s">
        <v>290</v>
      </c>
      <c r="I28" s="25" t="s">
        <v>293</v>
      </c>
      <c r="J28" s="25"/>
      <c r="K28" s="29" t="str">
        <f>"70,0"</f>
        <v>70,0</v>
      </c>
      <c r="L28" s="30" t="str">
        <f>"41,4228"</f>
        <v>41,4228</v>
      </c>
      <c r="M28" s="24" t="s">
        <v>24</v>
      </c>
    </row>
    <row r="30" spans="1:13" ht="15" x14ac:dyDescent="0.2">
      <c r="E30" s="11" t="s">
        <v>35</v>
      </c>
    </row>
    <row r="31" spans="1:13" ht="15" x14ac:dyDescent="0.2">
      <c r="E31" s="11" t="s">
        <v>36</v>
      </c>
    </row>
    <row r="32" spans="1:13" ht="15" x14ac:dyDescent="0.2">
      <c r="E32" s="11" t="s">
        <v>37</v>
      </c>
    </row>
    <row r="33" spans="1:5" ht="15" x14ac:dyDescent="0.2">
      <c r="E33" s="11" t="s">
        <v>38</v>
      </c>
    </row>
    <row r="34" spans="1:5" ht="15" x14ac:dyDescent="0.2">
      <c r="E34" s="11" t="s">
        <v>38</v>
      </c>
    </row>
    <row r="35" spans="1:5" ht="15" x14ac:dyDescent="0.2">
      <c r="E35" s="11" t="s">
        <v>39</v>
      </c>
    </row>
    <row r="36" spans="1:5" ht="15" x14ac:dyDescent="0.2">
      <c r="E36" s="11"/>
    </row>
    <row r="38" spans="1:5" ht="18" x14ac:dyDescent="0.25">
      <c r="A38" s="15" t="s">
        <v>40</v>
      </c>
      <c r="B38" s="15"/>
    </row>
    <row r="39" spans="1:5" ht="15" x14ac:dyDescent="0.2">
      <c r="A39" s="16" t="s">
        <v>138</v>
      </c>
      <c r="B39" s="16"/>
    </row>
    <row r="40" spans="1:5" ht="14.25" x14ac:dyDescent="0.2">
      <c r="A40" s="18"/>
      <c r="B40" s="19" t="s">
        <v>146</v>
      </c>
    </row>
    <row r="41" spans="1:5" ht="15" x14ac:dyDescent="0.2">
      <c r="A41" s="20" t="s">
        <v>43</v>
      </c>
      <c r="B41" s="20" t="s">
        <v>44</v>
      </c>
      <c r="C41" s="20" t="s">
        <v>45</v>
      </c>
      <c r="D41" s="20" t="s">
        <v>47</v>
      </c>
      <c r="E41" s="20" t="s">
        <v>48</v>
      </c>
    </row>
    <row r="42" spans="1:5" x14ac:dyDescent="0.2">
      <c r="A42" s="17" t="s">
        <v>212</v>
      </c>
      <c r="B42" s="4" t="s">
        <v>146</v>
      </c>
      <c r="C42" s="4" t="s">
        <v>252</v>
      </c>
      <c r="D42" s="4" t="s">
        <v>107</v>
      </c>
      <c r="E42" s="12" t="s">
        <v>294</v>
      </c>
    </row>
    <row r="45" spans="1:5" ht="15" x14ac:dyDescent="0.2">
      <c r="A45" s="16" t="s">
        <v>41</v>
      </c>
      <c r="B45" s="16"/>
    </row>
    <row r="46" spans="1:5" ht="14.25" x14ac:dyDescent="0.2">
      <c r="A46" s="18"/>
      <c r="B46" s="19" t="s">
        <v>142</v>
      </c>
    </row>
    <row r="47" spans="1:5" ht="15" x14ac:dyDescent="0.2">
      <c r="A47" s="20" t="s">
        <v>43</v>
      </c>
      <c r="B47" s="20" t="s">
        <v>44</v>
      </c>
      <c r="C47" s="20" t="s">
        <v>45</v>
      </c>
      <c r="D47" s="20" t="s">
        <v>47</v>
      </c>
      <c r="E47" s="20" t="s">
        <v>48</v>
      </c>
    </row>
    <row r="48" spans="1:5" x14ac:dyDescent="0.2">
      <c r="A48" s="17" t="s">
        <v>273</v>
      </c>
      <c r="B48" s="4" t="s">
        <v>295</v>
      </c>
      <c r="C48" s="4" t="s">
        <v>252</v>
      </c>
      <c r="D48" s="4" t="s">
        <v>278</v>
      </c>
      <c r="E48" s="12" t="s">
        <v>296</v>
      </c>
    </row>
    <row r="50" spans="1:5" ht="14.25" x14ac:dyDescent="0.2">
      <c r="A50" s="18"/>
      <c r="B50" s="19" t="s">
        <v>146</v>
      </c>
    </row>
    <row r="51" spans="1:5" ht="15" x14ac:dyDescent="0.2">
      <c r="A51" s="20" t="s">
        <v>43</v>
      </c>
      <c r="B51" s="20" t="s">
        <v>44</v>
      </c>
      <c r="C51" s="20" t="s">
        <v>45</v>
      </c>
      <c r="D51" s="20" t="s">
        <v>47</v>
      </c>
      <c r="E51" s="20" t="s">
        <v>48</v>
      </c>
    </row>
    <row r="52" spans="1:5" x14ac:dyDescent="0.2">
      <c r="A52" s="17" t="s">
        <v>111</v>
      </c>
      <c r="B52" s="4" t="s">
        <v>146</v>
      </c>
      <c r="C52" s="4" t="s">
        <v>147</v>
      </c>
      <c r="D52" s="4" t="s">
        <v>223</v>
      </c>
      <c r="E52" s="12" t="s">
        <v>297</v>
      </c>
    </row>
    <row r="53" spans="1:5" x14ac:dyDescent="0.2">
      <c r="A53" s="17" t="s">
        <v>130</v>
      </c>
      <c r="B53" s="4" t="s">
        <v>146</v>
      </c>
      <c r="C53" s="4" t="s">
        <v>53</v>
      </c>
      <c r="D53" s="4" t="s">
        <v>292</v>
      </c>
      <c r="E53" s="12" t="s">
        <v>298</v>
      </c>
    </row>
    <row r="54" spans="1:5" x14ac:dyDescent="0.2">
      <c r="A54" s="17" t="s">
        <v>232</v>
      </c>
      <c r="B54" s="4" t="s">
        <v>146</v>
      </c>
      <c r="C54" s="4" t="s">
        <v>260</v>
      </c>
      <c r="D54" s="4" t="s">
        <v>98</v>
      </c>
      <c r="E54" s="12" t="s">
        <v>299</v>
      </c>
    </row>
    <row r="55" spans="1:5" x14ac:dyDescent="0.2">
      <c r="A55" s="17" t="s">
        <v>286</v>
      </c>
      <c r="B55" s="4" t="s">
        <v>146</v>
      </c>
      <c r="C55" s="4" t="s">
        <v>88</v>
      </c>
      <c r="D55" s="4" t="s">
        <v>290</v>
      </c>
      <c r="E55" s="12" t="s">
        <v>300</v>
      </c>
    </row>
    <row r="56" spans="1:5" x14ac:dyDescent="0.2">
      <c r="A56" s="17" t="s">
        <v>117</v>
      </c>
      <c r="B56" s="4" t="s">
        <v>146</v>
      </c>
      <c r="C56" s="4" t="s">
        <v>50</v>
      </c>
      <c r="D56" s="4" t="s">
        <v>279</v>
      </c>
      <c r="E56" s="12" t="s">
        <v>301</v>
      </c>
    </row>
    <row r="57" spans="1:5" x14ac:dyDescent="0.2">
      <c r="A57" s="17" t="s">
        <v>280</v>
      </c>
      <c r="B57" s="4" t="s">
        <v>146</v>
      </c>
      <c r="C57" s="4" t="s">
        <v>50</v>
      </c>
      <c r="D57" s="4" t="s">
        <v>278</v>
      </c>
      <c r="E57" s="12" t="s">
        <v>302</v>
      </c>
    </row>
    <row r="59" spans="1:5" ht="14.25" x14ac:dyDescent="0.2">
      <c r="A59" s="18"/>
      <c r="B59" s="19" t="s">
        <v>42</v>
      </c>
    </row>
    <row r="60" spans="1:5" ht="15" x14ac:dyDescent="0.2">
      <c r="A60" s="20" t="s">
        <v>43</v>
      </c>
      <c r="B60" s="20" t="s">
        <v>44</v>
      </c>
      <c r="C60" s="20" t="s">
        <v>45</v>
      </c>
      <c r="D60" s="20" t="s">
        <v>47</v>
      </c>
      <c r="E60" s="20" t="s">
        <v>48</v>
      </c>
    </row>
    <row r="61" spans="1:5" x14ac:dyDescent="0.2">
      <c r="A61" s="17" t="s">
        <v>286</v>
      </c>
      <c r="B61" s="4" t="s">
        <v>52</v>
      </c>
      <c r="C61" s="4" t="s">
        <v>88</v>
      </c>
      <c r="D61" s="4" t="s">
        <v>290</v>
      </c>
      <c r="E61" s="12" t="s">
        <v>303</v>
      </c>
    </row>
    <row r="62" spans="1:5" x14ac:dyDescent="0.2">
      <c r="A62" s="17" t="s">
        <v>26</v>
      </c>
      <c r="B62" s="4" t="s">
        <v>52</v>
      </c>
      <c r="C62" s="4" t="s">
        <v>53</v>
      </c>
      <c r="D62" s="4" t="s">
        <v>290</v>
      </c>
      <c r="E62" s="12" t="s">
        <v>304</v>
      </c>
    </row>
    <row r="63" spans="1:5" x14ac:dyDescent="0.2">
      <c r="A63" s="17" t="s">
        <v>280</v>
      </c>
      <c r="B63" s="4" t="s">
        <v>152</v>
      </c>
      <c r="C63" s="4" t="s">
        <v>50</v>
      </c>
      <c r="D63" s="4" t="s">
        <v>278</v>
      </c>
      <c r="E63" s="12" t="s">
        <v>302</v>
      </c>
    </row>
  </sheetData>
  <mergeCells count="18">
    <mergeCell ref="A26:J26"/>
    <mergeCell ref="K3:K4"/>
    <mergeCell ref="L3:L4"/>
    <mergeCell ref="M3:M4"/>
    <mergeCell ref="A5:J5"/>
    <mergeCell ref="A8:J8"/>
    <mergeCell ref="A11:J11"/>
    <mergeCell ref="A14:J14"/>
    <mergeCell ref="A17:J17"/>
    <mergeCell ref="A22:J22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9" width="4.5703125" style="3" customWidth="1"/>
    <col min="10" max="10" width="4.85546875" style="3" customWidth="1"/>
    <col min="11" max="11" width="7.85546875" style="12" bestFit="1" customWidth="1"/>
    <col min="12" max="12" width="7.5703125" style="2" bestFit="1" customWidth="1"/>
    <col min="13" max="13" width="20.28515625" style="4" bestFit="1" customWidth="1"/>
    <col min="14" max="16384" width="9.140625" style="3"/>
  </cols>
  <sheetData>
    <row r="1" spans="1:13" s="2" customFormat="1" ht="29.1" customHeight="1" x14ac:dyDescent="0.2">
      <c r="A1" s="52" t="s">
        <v>266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.1" customHeight="1" thickBot="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 x14ac:dyDescent="0.2">
      <c r="A3" s="49" t="s">
        <v>0</v>
      </c>
      <c r="B3" s="51" t="s">
        <v>6</v>
      </c>
      <c r="C3" s="51" t="s">
        <v>10</v>
      </c>
      <c r="D3" s="43" t="s">
        <v>12</v>
      </c>
      <c r="E3" s="43" t="s">
        <v>4</v>
      </c>
      <c r="F3" s="43" t="s">
        <v>7</v>
      </c>
      <c r="G3" s="43" t="s">
        <v>267</v>
      </c>
      <c r="H3" s="43"/>
      <c r="I3" s="43"/>
      <c r="J3" s="43"/>
      <c r="K3" s="43" t="s">
        <v>55</v>
      </c>
      <c r="L3" s="43" t="s">
        <v>3</v>
      </c>
      <c r="M3" s="45" t="s">
        <v>2</v>
      </c>
    </row>
    <row r="4" spans="1:13" s="1" customFormat="1" ht="21" customHeight="1" thickBot="1" x14ac:dyDescent="0.25">
      <c r="A4" s="50"/>
      <c r="B4" s="44"/>
      <c r="C4" s="44"/>
      <c r="D4" s="44"/>
      <c r="E4" s="44"/>
      <c r="F4" s="44"/>
      <c r="G4" s="6">
        <v>1</v>
      </c>
      <c r="H4" s="6">
        <v>2</v>
      </c>
      <c r="I4" s="6">
        <v>3</v>
      </c>
      <c r="J4" s="6" t="s">
        <v>5</v>
      </c>
      <c r="K4" s="44"/>
      <c r="L4" s="44"/>
      <c r="M4" s="46"/>
    </row>
    <row r="5" spans="1:13" ht="15" x14ac:dyDescent="0.2">
      <c r="A5" s="47" t="s">
        <v>14</v>
      </c>
      <c r="B5" s="48"/>
      <c r="C5" s="48"/>
      <c r="D5" s="48"/>
      <c r="E5" s="48"/>
      <c r="F5" s="48"/>
      <c r="G5" s="48"/>
      <c r="H5" s="48"/>
      <c r="I5" s="48"/>
      <c r="J5" s="48"/>
    </row>
    <row r="6" spans="1:13" x14ac:dyDescent="0.2">
      <c r="A6" s="8" t="s">
        <v>118</v>
      </c>
      <c r="B6" s="8" t="s">
        <v>119</v>
      </c>
      <c r="C6" s="8" t="s">
        <v>120</v>
      </c>
      <c r="D6" s="8" t="str">
        <f>"0,5871"</f>
        <v>0,5871</v>
      </c>
      <c r="E6" s="8" t="s">
        <v>104</v>
      </c>
      <c r="F6" s="8" t="s">
        <v>75</v>
      </c>
      <c r="G6" s="9" t="s">
        <v>268</v>
      </c>
      <c r="H6" s="10" t="s">
        <v>268</v>
      </c>
      <c r="I6" s="10" t="s">
        <v>264</v>
      </c>
      <c r="J6" s="9"/>
      <c r="K6" s="13" t="str">
        <f>"95,0"</f>
        <v>95,0</v>
      </c>
      <c r="L6" s="14" t="str">
        <f>"55,7745"</f>
        <v>55,7745</v>
      </c>
      <c r="M6" s="8" t="s">
        <v>123</v>
      </c>
    </row>
    <row r="8" spans="1:13" ht="15" x14ac:dyDescent="0.2">
      <c r="E8" s="11" t="s">
        <v>35</v>
      </c>
    </row>
    <row r="9" spans="1:13" ht="15" x14ac:dyDescent="0.2">
      <c r="E9" s="11" t="s">
        <v>36</v>
      </c>
    </row>
    <row r="10" spans="1:13" ht="15" x14ac:dyDescent="0.2">
      <c r="E10" s="11" t="s">
        <v>37</v>
      </c>
    </row>
    <row r="11" spans="1:13" ht="15" x14ac:dyDescent="0.2">
      <c r="E11" s="11" t="s">
        <v>38</v>
      </c>
    </row>
    <row r="12" spans="1:13" ht="15" x14ac:dyDescent="0.2">
      <c r="E12" s="11" t="s">
        <v>38</v>
      </c>
    </row>
    <row r="13" spans="1:13" ht="15" x14ac:dyDescent="0.2">
      <c r="E13" s="11" t="s">
        <v>39</v>
      </c>
    </row>
    <row r="14" spans="1:13" ht="15" x14ac:dyDescent="0.2">
      <c r="E14" s="11"/>
    </row>
    <row r="16" spans="1:13" ht="18" x14ac:dyDescent="0.25">
      <c r="A16" s="15" t="s">
        <v>40</v>
      </c>
      <c r="B16" s="15"/>
    </row>
    <row r="17" spans="1:5" ht="15" x14ac:dyDescent="0.2">
      <c r="A17" s="16" t="s">
        <v>41</v>
      </c>
      <c r="B17" s="16"/>
    </row>
    <row r="18" spans="1:5" ht="14.25" x14ac:dyDescent="0.2">
      <c r="A18" s="18"/>
      <c r="B18" s="19" t="s">
        <v>146</v>
      </c>
    </row>
    <row r="19" spans="1:5" ht="15" x14ac:dyDescent="0.2">
      <c r="A19" s="20" t="s">
        <v>43</v>
      </c>
      <c r="B19" s="20" t="s">
        <v>44</v>
      </c>
      <c r="C19" s="20" t="s">
        <v>45</v>
      </c>
      <c r="D19" s="20" t="s">
        <v>47</v>
      </c>
      <c r="E19" s="20" t="s">
        <v>48</v>
      </c>
    </row>
    <row r="20" spans="1:5" x14ac:dyDescent="0.2">
      <c r="A20" s="17" t="s">
        <v>117</v>
      </c>
      <c r="B20" s="4" t="s">
        <v>146</v>
      </c>
      <c r="C20" s="4" t="s">
        <v>50</v>
      </c>
      <c r="D20" s="4" t="s">
        <v>264</v>
      </c>
      <c r="E20" s="12" t="s">
        <v>269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A20" sqref="A20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5.7109375" style="4" bestFit="1" customWidth="1"/>
    <col min="7" max="9" width="4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5" width="7.85546875" style="12" bestFit="1" customWidth="1"/>
    <col min="16" max="16" width="8.5703125" style="2" bestFit="1" customWidth="1"/>
    <col min="17" max="17" width="18.7109375" style="4" bestFit="1" customWidth="1"/>
    <col min="18" max="16384" width="9.140625" style="3"/>
  </cols>
  <sheetData>
    <row r="1" spans="1:17" s="2" customFormat="1" ht="29.1" customHeight="1" x14ac:dyDescent="0.2">
      <c r="A1" s="52" t="s">
        <v>263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4"/>
    </row>
    <row r="2" spans="1:17" s="2" customFormat="1" ht="62.1" customHeight="1" thickBot="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</row>
    <row r="3" spans="1:17" s="1" customFormat="1" ht="12.75" customHeight="1" x14ac:dyDescent="0.2">
      <c r="A3" s="49" t="s">
        <v>0</v>
      </c>
      <c r="B3" s="51" t="s">
        <v>6</v>
      </c>
      <c r="C3" s="51" t="s">
        <v>10</v>
      </c>
      <c r="D3" s="43" t="s">
        <v>12</v>
      </c>
      <c r="E3" s="43" t="s">
        <v>4</v>
      </c>
      <c r="F3" s="43" t="s">
        <v>7</v>
      </c>
      <c r="G3" s="43" t="s">
        <v>13</v>
      </c>
      <c r="H3" s="43"/>
      <c r="I3" s="43"/>
      <c r="J3" s="43"/>
      <c r="K3" s="43" t="s">
        <v>202</v>
      </c>
      <c r="L3" s="43"/>
      <c r="M3" s="43"/>
      <c r="N3" s="43"/>
      <c r="O3" s="43" t="s">
        <v>1</v>
      </c>
      <c r="P3" s="43" t="s">
        <v>3</v>
      </c>
      <c r="Q3" s="45" t="s">
        <v>2</v>
      </c>
    </row>
    <row r="4" spans="1:17" s="1" customFormat="1" ht="21" customHeight="1" thickBot="1" x14ac:dyDescent="0.25">
      <c r="A4" s="50"/>
      <c r="B4" s="44"/>
      <c r="C4" s="44"/>
      <c r="D4" s="44"/>
      <c r="E4" s="44"/>
      <c r="F4" s="44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44"/>
      <c r="P4" s="44"/>
      <c r="Q4" s="46"/>
    </row>
    <row r="5" spans="1:17" ht="15" x14ac:dyDescent="0.2">
      <c r="A5" s="47" t="s">
        <v>99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7" x14ac:dyDescent="0.2">
      <c r="A6" s="8" t="s">
        <v>101</v>
      </c>
      <c r="B6" s="8" t="s">
        <v>102</v>
      </c>
      <c r="C6" s="8" t="s">
        <v>103</v>
      </c>
      <c r="D6" s="8" t="str">
        <f>"1,3133"</f>
        <v>1,3133</v>
      </c>
      <c r="E6" s="8" t="s">
        <v>104</v>
      </c>
      <c r="F6" s="8" t="s">
        <v>105</v>
      </c>
      <c r="G6" s="10" t="s">
        <v>106</v>
      </c>
      <c r="H6" s="10" t="s">
        <v>107</v>
      </c>
      <c r="I6" s="9" t="s">
        <v>108</v>
      </c>
      <c r="J6" s="9"/>
      <c r="K6" s="10" t="s">
        <v>222</v>
      </c>
      <c r="L6" s="10" t="s">
        <v>96</v>
      </c>
      <c r="M6" s="10" t="s">
        <v>223</v>
      </c>
      <c r="N6" s="9"/>
      <c r="O6" s="13" t="str">
        <f>"95,0"</f>
        <v>95,0</v>
      </c>
      <c r="P6" s="14" t="str">
        <f>"153,4591"</f>
        <v>153,4591</v>
      </c>
      <c r="Q6" s="8" t="s">
        <v>109</v>
      </c>
    </row>
    <row r="8" spans="1:17" ht="15" x14ac:dyDescent="0.2">
      <c r="E8" s="11" t="s">
        <v>35</v>
      </c>
    </row>
    <row r="9" spans="1:17" ht="15" x14ac:dyDescent="0.2">
      <c r="E9" s="11" t="s">
        <v>36</v>
      </c>
    </row>
    <row r="10" spans="1:17" ht="15" x14ac:dyDescent="0.2">
      <c r="E10" s="11" t="s">
        <v>37</v>
      </c>
    </row>
    <row r="11" spans="1:17" ht="15" x14ac:dyDescent="0.2">
      <c r="E11" s="11" t="s">
        <v>38</v>
      </c>
    </row>
    <row r="12" spans="1:17" ht="15" x14ac:dyDescent="0.2">
      <c r="E12" s="11" t="s">
        <v>38</v>
      </c>
    </row>
    <row r="13" spans="1:17" ht="15" x14ac:dyDescent="0.2">
      <c r="E13" s="11" t="s">
        <v>39</v>
      </c>
    </row>
    <row r="14" spans="1:17" ht="15" x14ac:dyDescent="0.2">
      <c r="E14" s="11"/>
    </row>
    <row r="16" spans="1:17" ht="18" x14ac:dyDescent="0.25">
      <c r="A16" s="15" t="s">
        <v>40</v>
      </c>
      <c r="B16" s="15"/>
    </row>
    <row r="17" spans="1:5" ht="15" x14ac:dyDescent="0.2">
      <c r="A17" s="16" t="s">
        <v>41</v>
      </c>
      <c r="B17" s="16"/>
    </row>
    <row r="18" spans="1:5" ht="14.25" x14ac:dyDescent="0.2">
      <c r="A18" s="18"/>
      <c r="B18" s="19" t="s">
        <v>142</v>
      </c>
    </row>
    <row r="19" spans="1:5" ht="15" x14ac:dyDescent="0.2">
      <c r="A19" s="20" t="s">
        <v>43</v>
      </c>
      <c r="B19" s="20" t="s">
        <v>44</v>
      </c>
      <c r="C19" s="20" t="s">
        <v>45</v>
      </c>
      <c r="D19" s="20" t="s">
        <v>46</v>
      </c>
      <c r="E19" s="20" t="s">
        <v>48</v>
      </c>
    </row>
    <row r="20" spans="1:5" x14ac:dyDescent="0.2">
      <c r="A20" s="17" t="s">
        <v>100</v>
      </c>
      <c r="B20" s="4" t="s">
        <v>143</v>
      </c>
      <c r="C20" s="4" t="s">
        <v>144</v>
      </c>
      <c r="D20" s="4" t="s">
        <v>264</v>
      </c>
      <c r="E20" s="12" t="s">
        <v>265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B14" sqref="B1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85546875" style="4" bestFit="1" customWidth="1"/>
    <col min="7" max="10" width="5.5703125" style="3" customWidth="1"/>
    <col min="11" max="11" width="7.85546875" style="12" bestFit="1" customWidth="1"/>
    <col min="12" max="12" width="8.5703125" style="2" bestFit="1" customWidth="1"/>
    <col min="13" max="13" width="31" style="4" bestFit="1" customWidth="1"/>
    <col min="14" max="16384" width="9.140625" style="3"/>
  </cols>
  <sheetData>
    <row r="1" spans="1:13" s="2" customFormat="1" ht="29.1" customHeight="1" x14ac:dyDescent="0.2">
      <c r="A1" s="52" t="s">
        <v>207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.1" customHeight="1" thickBot="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 x14ac:dyDescent="0.2">
      <c r="A3" s="49" t="s">
        <v>0</v>
      </c>
      <c r="B3" s="51" t="s">
        <v>6</v>
      </c>
      <c r="C3" s="51" t="s">
        <v>10</v>
      </c>
      <c r="D3" s="43" t="s">
        <v>12</v>
      </c>
      <c r="E3" s="43" t="s">
        <v>4</v>
      </c>
      <c r="F3" s="43" t="s">
        <v>7</v>
      </c>
      <c r="G3" s="43" t="s">
        <v>202</v>
      </c>
      <c r="H3" s="43"/>
      <c r="I3" s="43"/>
      <c r="J3" s="43"/>
      <c r="K3" s="43" t="s">
        <v>55</v>
      </c>
      <c r="L3" s="43" t="s">
        <v>3</v>
      </c>
      <c r="M3" s="45" t="s">
        <v>2</v>
      </c>
    </row>
    <row r="4" spans="1:13" s="1" customFormat="1" ht="21" customHeight="1" thickBot="1" x14ac:dyDescent="0.25">
      <c r="A4" s="50"/>
      <c r="B4" s="44"/>
      <c r="C4" s="44"/>
      <c r="D4" s="44"/>
      <c r="E4" s="44"/>
      <c r="F4" s="44"/>
      <c r="G4" s="6">
        <v>1</v>
      </c>
      <c r="H4" s="6">
        <v>2</v>
      </c>
      <c r="I4" s="6">
        <v>3</v>
      </c>
      <c r="J4" s="6" t="s">
        <v>5</v>
      </c>
      <c r="K4" s="44"/>
      <c r="L4" s="44"/>
      <c r="M4" s="46"/>
    </row>
    <row r="5" spans="1:13" ht="15" x14ac:dyDescent="0.2">
      <c r="A5" s="47" t="s">
        <v>91</v>
      </c>
      <c r="B5" s="48"/>
      <c r="C5" s="48"/>
      <c r="D5" s="48"/>
      <c r="E5" s="48"/>
      <c r="F5" s="48"/>
      <c r="G5" s="48"/>
      <c r="H5" s="48"/>
      <c r="I5" s="48"/>
      <c r="J5" s="48"/>
    </row>
    <row r="6" spans="1:13" x14ac:dyDescent="0.2">
      <c r="A6" s="8" t="s">
        <v>93</v>
      </c>
      <c r="B6" s="8" t="s">
        <v>94</v>
      </c>
      <c r="C6" s="8" t="s">
        <v>95</v>
      </c>
      <c r="D6" s="8" t="str">
        <f>"0,9355"</f>
        <v>0,9355</v>
      </c>
      <c r="E6" s="8" t="s">
        <v>74</v>
      </c>
      <c r="F6" s="8" t="s">
        <v>75</v>
      </c>
      <c r="G6" s="10" t="s">
        <v>208</v>
      </c>
      <c r="H6" s="10" t="s">
        <v>21</v>
      </c>
      <c r="I6" s="10" t="s">
        <v>209</v>
      </c>
      <c r="J6" s="10" t="s">
        <v>210</v>
      </c>
      <c r="K6" s="13" t="str">
        <f>"117,5"</f>
        <v>117,5</v>
      </c>
      <c r="L6" s="14" t="str">
        <f>"211,0488"</f>
        <v>211,0488</v>
      </c>
      <c r="M6" s="8" t="s">
        <v>78</v>
      </c>
    </row>
    <row r="8" spans="1:13" ht="15" x14ac:dyDescent="0.2">
      <c r="A8" s="40" t="s">
        <v>211</v>
      </c>
      <c r="B8" s="40"/>
      <c r="C8" s="40"/>
      <c r="D8" s="40"/>
      <c r="E8" s="40"/>
      <c r="F8" s="40"/>
      <c r="G8" s="40"/>
      <c r="H8" s="40"/>
      <c r="I8" s="40"/>
      <c r="J8" s="40"/>
    </row>
    <row r="9" spans="1:13" x14ac:dyDescent="0.2">
      <c r="A9" s="21" t="s">
        <v>213</v>
      </c>
      <c r="B9" s="21" t="s">
        <v>214</v>
      </c>
      <c r="C9" s="21" t="s">
        <v>215</v>
      </c>
      <c r="D9" s="21" t="str">
        <f>"0,8010"</f>
        <v>0,8010</v>
      </c>
      <c r="E9" s="21" t="s">
        <v>104</v>
      </c>
      <c r="F9" s="21" t="s">
        <v>105</v>
      </c>
      <c r="G9" s="23" t="s">
        <v>210</v>
      </c>
      <c r="H9" s="23" t="s">
        <v>216</v>
      </c>
      <c r="I9" s="23" t="s">
        <v>64</v>
      </c>
      <c r="J9" s="22"/>
      <c r="K9" s="27" t="str">
        <f>"140,0"</f>
        <v>140,0</v>
      </c>
      <c r="L9" s="28" t="str">
        <f>"112,1400"</f>
        <v>112,1400</v>
      </c>
      <c r="M9" s="21" t="s">
        <v>109</v>
      </c>
    </row>
    <row r="10" spans="1:13" x14ac:dyDescent="0.2">
      <c r="A10" s="24" t="s">
        <v>218</v>
      </c>
      <c r="B10" s="24" t="s">
        <v>219</v>
      </c>
      <c r="C10" s="24" t="s">
        <v>220</v>
      </c>
      <c r="D10" s="24" t="str">
        <f>"0,8042"</f>
        <v>0,8042</v>
      </c>
      <c r="E10" s="24" t="s">
        <v>30</v>
      </c>
      <c r="F10" s="24" t="s">
        <v>20</v>
      </c>
      <c r="G10" s="26" t="s">
        <v>208</v>
      </c>
      <c r="H10" s="26" t="s">
        <v>210</v>
      </c>
      <c r="I10" s="25"/>
      <c r="J10" s="25"/>
      <c r="K10" s="29" t="str">
        <f>"120,0"</f>
        <v>120,0</v>
      </c>
      <c r="L10" s="30" t="str">
        <f>"96,5040"</f>
        <v>96,5040</v>
      </c>
      <c r="M10" s="24" t="s">
        <v>221</v>
      </c>
    </row>
    <row r="12" spans="1:13" ht="15" x14ac:dyDescent="0.2">
      <c r="A12" s="40" t="s">
        <v>99</v>
      </c>
      <c r="B12" s="40"/>
      <c r="C12" s="40"/>
      <c r="D12" s="40"/>
      <c r="E12" s="40"/>
      <c r="F12" s="40"/>
      <c r="G12" s="40"/>
      <c r="H12" s="40"/>
      <c r="I12" s="40"/>
      <c r="J12" s="40"/>
    </row>
    <row r="13" spans="1:13" x14ac:dyDescent="0.2">
      <c r="A13" s="21" t="s">
        <v>101</v>
      </c>
      <c r="B13" s="21" t="s">
        <v>102</v>
      </c>
      <c r="C13" s="21" t="s">
        <v>103</v>
      </c>
      <c r="D13" s="21" t="str">
        <f>"1,3133"</f>
        <v>1,3133</v>
      </c>
      <c r="E13" s="21" t="s">
        <v>104</v>
      </c>
      <c r="F13" s="21" t="s">
        <v>105</v>
      </c>
      <c r="G13" s="23" t="s">
        <v>222</v>
      </c>
      <c r="H13" s="23" t="s">
        <v>96</v>
      </c>
      <c r="I13" s="23" t="s">
        <v>223</v>
      </c>
      <c r="J13" s="22"/>
      <c r="K13" s="27" t="str">
        <f>"65,0"</f>
        <v>65,0</v>
      </c>
      <c r="L13" s="28" t="str">
        <f>"104,9983"</f>
        <v>104,9983</v>
      </c>
      <c r="M13" s="21" t="s">
        <v>109</v>
      </c>
    </row>
    <row r="14" spans="1:13" x14ac:dyDescent="0.2">
      <c r="A14" s="24" t="s">
        <v>225</v>
      </c>
      <c r="B14" s="24" t="s">
        <v>226</v>
      </c>
      <c r="C14" s="24" t="s">
        <v>227</v>
      </c>
      <c r="D14" s="24" t="str">
        <f>"1,3133"</f>
        <v>1,3133</v>
      </c>
      <c r="E14" s="24" t="s">
        <v>104</v>
      </c>
      <c r="F14" s="24" t="s">
        <v>105</v>
      </c>
      <c r="G14" s="26" t="s">
        <v>228</v>
      </c>
      <c r="H14" s="26" t="s">
        <v>229</v>
      </c>
      <c r="I14" s="26" t="s">
        <v>230</v>
      </c>
      <c r="J14" s="25"/>
      <c r="K14" s="29" t="str">
        <f>"52,5"</f>
        <v>52,5</v>
      </c>
      <c r="L14" s="30" t="str">
        <f>"84,8063"</f>
        <v>84,8063</v>
      </c>
      <c r="M14" s="24" t="s">
        <v>109</v>
      </c>
    </row>
    <row r="16" spans="1:13" ht="15" x14ac:dyDescent="0.2">
      <c r="A16" s="40" t="s">
        <v>231</v>
      </c>
      <c r="B16" s="40"/>
      <c r="C16" s="40"/>
      <c r="D16" s="40"/>
      <c r="E16" s="40"/>
      <c r="F16" s="40"/>
      <c r="G16" s="40"/>
      <c r="H16" s="40"/>
      <c r="I16" s="40"/>
      <c r="J16" s="40"/>
    </row>
    <row r="17" spans="1:13" x14ac:dyDescent="0.2">
      <c r="A17" s="21" t="s">
        <v>233</v>
      </c>
      <c r="B17" s="21" t="s">
        <v>234</v>
      </c>
      <c r="C17" s="21" t="s">
        <v>235</v>
      </c>
      <c r="D17" s="21" t="str">
        <f>"0,6388"</f>
        <v>0,6388</v>
      </c>
      <c r="E17" s="21" t="s">
        <v>115</v>
      </c>
      <c r="F17" s="21" t="s">
        <v>20</v>
      </c>
      <c r="G17" s="22" t="s">
        <v>64</v>
      </c>
      <c r="H17" s="23" t="s">
        <v>64</v>
      </c>
      <c r="I17" s="23" t="s">
        <v>76</v>
      </c>
      <c r="J17" s="22"/>
      <c r="K17" s="27" t="str">
        <f>"150,0"</f>
        <v>150,0</v>
      </c>
      <c r="L17" s="28" t="str">
        <f>"95,8200"</f>
        <v>95,8200</v>
      </c>
      <c r="M17" s="21" t="s">
        <v>236</v>
      </c>
    </row>
    <row r="18" spans="1:13" x14ac:dyDescent="0.2">
      <c r="A18" s="24" t="s">
        <v>238</v>
      </c>
      <c r="B18" s="24" t="s">
        <v>239</v>
      </c>
      <c r="C18" s="24" t="s">
        <v>240</v>
      </c>
      <c r="D18" s="24" t="str">
        <f>"0,6219"</f>
        <v>0,6219</v>
      </c>
      <c r="E18" s="24" t="s">
        <v>115</v>
      </c>
      <c r="F18" s="24" t="s">
        <v>241</v>
      </c>
      <c r="G18" s="26" t="s">
        <v>83</v>
      </c>
      <c r="H18" s="26" t="s">
        <v>242</v>
      </c>
      <c r="I18" s="26" t="s">
        <v>243</v>
      </c>
      <c r="J18" s="25"/>
      <c r="K18" s="29" t="str">
        <f>"210,0"</f>
        <v>210,0</v>
      </c>
      <c r="L18" s="30" t="str">
        <f>"130,5990"</f>
        <v>130,5990</v>
      </c>
      <c r="M18" s="24" t="s">
        <v>244</v>
      </c>
    </row>
    <row r="20" spans="1:13" ht="15" x14ac:dyDescent="0.2">
      <c r="A20" s="40" t="s">
        <v>14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3" x14ac:dyDescent="0.2">
      <c r="A21" s="8" t="s">
        <v>246</v>
      </c>
      <c r="B21" s="8" t="s">
        <v>247</v>
      </c>
      <c r="C21" s="8" t="s">
        <v>248</v>
      </c>
      <c r="D21" s="8" t="str">
        <f>"0,6018"</f>
        <v>0,6018</v>
      </c>
      <c r="E21" s="8" t="s">
        <v>115</v>
      </c>
      <c r="F21" s="8" t="s">
        <v>20</v>
      </c>
      <c r="G21" s="10" t="s">
        <v>249</v>
      </c>
      <c r="H21" s="10" t="s">
        <v>243</v>
      </c>
      <c r="I21" s="9" t="s">
        <v>250</v>
      </c>
      <c r="J21" s="9"/>
      <c r="K21" s="13" t="str">
        <f>"210,0"</f>
        <v>210,0</v>
      </c>
      <c r="L21" s="14" t="str">
        <f>"142,8071"</f>
        <v>142,8071</v>
      </c>
      <c r="M21" s="8" t="s">
        <v>251</v>
      </c>
    </row>
    <row r="23" spans="1:13" ht="15" x14ac:dyDescent="0.2">
      <c r="E23" s="11" t="s">
        <v>35</v>
      </c>
    </row>
    <row r="24" spans="1:13" ht="15" x14ac:dyDescent="0.2">
      <c r="E24" s="11" t="s">
        <v>36</v>
      </c>
    </row>
    <row r="25" spans="1:13" ht="15" x14ac:dyDescent="0.2">
      <c r="E25" s="11" t="s">
        <v>37</v>
      </c>
    </row>
    <row r="26" spans="1:13" ht="15" x14ac:dyDescent="0.2">
      <c r="E26" s="11" t="s">
        <v>38</v>
      </c>
    </row>
    <row r="27" spans="1:13" ht="15" x14ac:dyDescent="0.2">
      <c r="E27" s="11" t="s">
        <v>38</v>
      </c>
    </row>
    <row r="28" spans="1:13" ht="15" x14ac:dyDescent="0.2">
      <c r="E28" s="11" t="s">
        <v>39</v>
      </c>
    </row>
    <row r="29" spans="1:13" ht="15" x14ac:dyDescent="0.2">
      <c r="E29" s="11"/>
    </row>
    <row r="31" spans="1:13" ht="18" x14ac:dyDescent="0.25">
      <c r="A31" s="15" t="s">
        <v>40</v>
      </c>
      <c r="B31" s="15"/>
    </row>
    <row r="32" spans="1:13" ht="15" x14ac:dyDescent="0.2">
      <c r="A32" s="16" t="s">
        <v>138</v>
      </c>
      <c r="B32" s="16"/>
    </row>
    <row r="33" spans="1:5" ht="14.25" x14ac:dyDescent="0.2">
      <c r="A33" s="18"/>
      <c r="B33" s="19" t="s">
        <v>146</v>
      </c>
    </row>
    <row r="34" spans="1:5" ht="15" x14ac:dyDescent="0.2">
      <c r="A34" s="20" t="s">
        <v>43</v>
      </c>
      <c r="B34" s="20" t="s">
        <v>44</v>
      </c>
      <c r="C34" s="20" t="s">
        <v>45</v>
      </c>
      <c r="D34" s="20" t="s">
        <v>47</v>
      </c>
      <c r="E34" s="20" t="s">
        <v>48</v>
      </c>
    </row>
    <row r="35" spans="1:5" x14ac:dyDescent="0.2">
      <c r="A35" s="17" t="s">
        <v>212</v>
      </c>
      <c r="B35" s="4" t="s">
        <v>146</v>
      </c>
      <c r="C35" s="4" t="s">
        <v>252</v>
      </c>
      <c r="D35" s="4" t="s">
        <v>64</v>
      </c>
      <c r="E35" s="12" t="s">
        <v>253</v>
      </c>
    </row>
    <row r="36" spans="1:5" x14ac:dyDescent="0.2">
      <c r="A36" s="17" t="s">
        <v>217</v>
      </c>
      <c r="B36" s="4" t="s">
        <v>146</v>
      </c>
      <c r="C36" s="4" t="s">
        <v>252</v>
      </c>
      <c r="D36" s="4" t="s">
        <v>210</v>
      </c>
      <c r="E36" s="12" t="s">
        <v>254</v>
      </c>
    </row>
    <row r="38" spans="1:5" ht="14.25" x14ac:dyDescent="0.2">
      <c r="A38" s="18"/>
      <c r="B38" s="19" t="s">
        <v>42</v>
      </c>
    </row>
    <row r="39" spans="1:5" ht="15" x14ac:dyDescent="0.2">
      <c r="A39" s="20" t="s">
        <v>43</v>
      </c>
      <c r="B39" s="20" t="s">
        <v>44</v>
      </c>
      <c r="C39" s="20" t="s">
        <v>45</v>
      </c>
      <c r="D39" s="20" t="s">
        <v>47</v>
      </c>
      <c r="E39" s="20" t="s">
        <v>48</v>
      </c>
    </row>
    <row r="40" spans="1:5" x14ac:dyDescent="0.2">
      <c r="A40" s="17" t="s">
        <v>92</v>
      </c>
      <c r="B40" s="4" t="s">
        <v>139</v>
      </c>
      <c r="C40" s="4" t="s">
        <v>140</v>
      </c>
      <c r="D40" s="4" t="s">
        <v>209</v>
      </c>
      <c r="E40" s="12" t="s">
        <v>255</v>
      </c>
    </row>
    <row r="43" spans="1:5" ht="15" x14ac:dyDescent="0.2">
      <c r="A43" s="16" t="s">
        <v>41</v>
      </c>
      <c r="B43" s="16"/>
    </row>
    <row r="44" spans="1:5" ht="14.25" x14ac:dyDescent="0.2">
      <c r="A44" s="18"/>
      <c r="B44" s="19" t="s">
        <v>142</v>
      </c>
    </row>
    <row r="45" spans="1:5" ht="15" x14ac:dyDescent="0.2">
      <c r="A45" s="20" t="s">
        <v>43</v>
      </c>
      <c r="B45" s="20" t="s">
        <v>44</v>
      </c>
      <c r="C45" s="20" t="s">
        <v>45</v>
      </c>
      <c r="D45" s="20" t="s">
        <v>47</v>
      </c>
      <c r="E45" s="20" t="s">
        <v>48</v>
      </c>
    </row>
    <row r="46" spans="1:5" x14ac:dyDescent="0.2">
      <c r="A46" s="17" t="s">
        <v>245</v>
      </c>
      <c r="B46" s="4" t="s">
        <v>256</v>
      </c>
      <c r="C46" s="4" t="s">
        <v>50</v>
      </c>
      <c r="D46" s="4" t="s">
        <v>243</v>
      </c>
      <c r="E46" s="12" t="s">
        <v>257</v>
      </c>
    </row>
    <row r="47" spans="1:5" x14ac:dyDescent="0.2">
      <c r="A47" s="17" t="s">
        <v>100</v>
      </c>
      <c r="B47" s="4" t="s">
        <v>143</v>
      </c>
      <c r="C47" s="4" t="s">
        <v>144</v>
      </c>
      <c r="D47" s="4" t="s">
        <v>223</v>
      </c>
      <c r="E47" s="12" t="s">
        <v>258</v>
      </c>
    </row>
    <row r="48" spans="1:5" x14ac:dyDescent="0.2">
      <c r="A48" s="17" t="s">
        <v>224</v>
      </c>
      <c r="B48" s="4" t="s">
        <v>143</v>
      </c>
      <c r="C48" s="4" t="s">
        <v>144</v>
      </c>
      <c r="D48" s="4" t="s">
        <v>230</v>
      </c>
      <c r="E48" s="12" t="s">
        <v>259</v>
      </c>
    </row>
    <row r="50" spans="1:5" ht="14.25" x14ac:dyDescent="0.2">
      <c r="A50" s="18"/>
      <c r="B50" s="19" t="s">
        <v>146</v>
      </c>
    </row>
    <row r="51" spans="1:5" ht="15" x14ac:dyDescent="0.2">
      <c r="A51" s="20" t="s">
        <v>43</v>
      </c>
      <c r="B51" s="20" t="s">
        <v>44</v>
      </c>
      <c r="C51" s="20" t="s">
        <v>45</v>
      </c>
      <c r="D51" s="20" t="s">
        <v>47</v>
      </c>
      <c r="E51" s="20" t="s">
        <v>48</v>
      </c>
    </row>
    <row r="52" spans="1:5" x14ac:dyDescent="0.2">
      <c r="A52" s="17" t="s">
        <v>232</v>
      </c>
      <c r="B52" s="4" t="s">
        <v>146</v>
      </c>
      <c r="C52" s="4" t="s">
        <v>260</v>
      </c>
      <c r="D52" s="4" t="s">
        <v>76</v>
      </c>
      <c r="E52" s="12" t="s">
        <v>261</v>
      </c>
    </row>
    <row r="54" spans="1:5" ht="14.25" x14ac:dyDescent="0.2">
      <c r="A54" s="18"/>
      <c r="B54" s="19" t="s">
        <v>42</v>
      </c>
    </row>
    <row r="55" spans="1:5" ht="15" x14ac:dyDescent="0.2">
      <c r="A55" s="20" t="s">
        <v>43</v>
      </c>
      <c r="B55" s="20" t="s">
        <v>44</v>
      </c>
      <c r="C55" s="20" t="s">
        <v>45</v>
      </c>
      <c r="D55" s="20" t="s">
        <v>47</v>
      </c>
      <c r="E55" s="20" t="s">
        <v>48</v>
      </c>
    </row>
    <row r="56" spans="1:5" x14ac:dyDescent="0.2">
      <c r="A56" s="17" t="s">
        <v>237</v>
      </c>
      <c r="B56" s="4" t="s">
        <v>152</v>
      </c>
      <c r="C56" s="4" t="s">
        <v>260</v>
      </c>
      <c r="D56" s="4" t="s">
        <v>243</v>
      </c>
      <c r="E56" s="12" t="s">
        <v>262</v>
      </c>
    </row>
  </sheetData>
  <mergeCells count="16">
    <mergeCell ref="A8:J8"/>
    <mergeCell ref="A12:J12"/>
    <mergeCell ref="A16:J16"/>
    <mergeCell ref="A20:J20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Ж.Д. Любители</vt:lpstr>
      <vt:lpstr>Люб. народный жим 1_2 вес</vt:lpstr>
      <vt:lpstr>Люб. народный жим 1 вес</vt:lpstr>
      <vt:lpstr>РЖ любители 55 кг.</vt:lpstr>
      <vt:lpstr>Пауэрспорт Любители</vt:lpstr>
      <vt:lpstr>Бицепс Любители</vt:lpstr>
      <vt:lpstr>Жим стоя Любители</vt:lpstr>
      <vt:lpstr>Двоеборье люб</vt:lpstr>
      <vt:lpstr>Люб. тяга б.э.</vt:lpstr>
      <vt:lpstr>Люб. тяга 1.слой</vt:lpstr>
      <vt:lpstr>ПРО жим софт мн.петельная</vt:lpstr>
      <vt:lpstr>Люб. жим 1 петельная</vt:lpstr>
      <vt:lpstr>ПРО жим б.э.</vt:lpstr>
      <vt:lpstr>Люб. жим б.э.</vt:lpstr>
      <vt:lpstr>Люб. жим 1.слой</vt:lpstr>
      <vt:lpstr>СОВ жим</vt:lpstr>
      <vt:lpstr>Люб. Военный жим класс.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2021-07-26T09:08:52Z</dcterms:modified>
</cp:coreProperties>
</file>