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1315" windowHeight="3570" firstSheet="6" activeTab="10"/>
  </bookViews>
  <sheets>
    <sheet name="Бицепс Любители" sheetId="58" r:id="rId1"/>
    <sheet name="Люб. народный жим 1 вес" sheetId="46" r:id="rId2"/>
    <sheet name="Двоеборье проф." sheetId="44" r:id="rId3"/>
    <sheet name="Люб. тяга б.э." sheetId="30" r:id="rId4"/>
    <sheet name="ПРО жим софт мн.петельная" sheetId="25" r:id="rId5"/>
    <sheet name="ПРО жим софт 1 петельная" sheetId="23" r:id="rId6"/>
    <sheet name="Люб. жим 1 петельная" sheetId="22" r:id="rId7"/>
    <sheet name="ПРО жим б.э." sheetId="21" r:id="rId8"/>
    <sheet name="Люб. жим б.э." sheetId="20" r:id="rId9"/>
    <sheet name="Люб. Военный жим класс." sheetId="15" r:id="rId10"/>
    <sheet name="Люб. ПЛ. б.э." sheetId="11" r:id="rId11"/>
  </sheets>
  <calcPr calcId="162913" refMode="R1C1"/>
</workbook>
</file>

<file path=xl/calcChain.xml><?xml version="1.0" encoding="utf-8"?>
<calcChain xmlns="http://schemas.openxmlformats.org/spreadsheetml/2006/main">
  <c r="L20" i="58" l="1"/>
  <c r="K20" i="58"/>
  <c r="D20" i="58"/>
  <c r="L19" i="58"/>
  <c r="K19" i="58"/>
  <c r="D19" i="58"/>
  <c r="L18" i="58"/>
  <c r="K18" i="58"/>
  <c r="D18" i="58"/>
  <c r="L15" i="58"/>
  <c r="K15" i="58"/>
  <c r="D15" i="58"/>
  <c r="L12" i="58"/>
  <c r="K12" i="58"/>
  <c r="D12" i="58"/>
  <c r="L9" i="58"/>
  <c r="K9" i="58"/>
  <c r="D9" i="58"/>
  <c r="L6" i="58"/>
  <c r="K6" i="58"/>
  <c r="D6" i="58"/>
  <c r="J6" i="46"/>
  <c r="I6" i="46"/>
  <c r="D6" i="46"/>
  <c r="P6" i="44"/>
  <c r="O6" i="44"/>
  <c r="D6" i="44"/>
  <c r="L9" i="30"/>
  <c r="K9" i="30"/>
  <c r="D9" i="30"/>
  <c r="L6" i="30"/>
  <c r="K6" i="30"/>
  <c r="D6" i="30"/>
  <c r="L6" i="25"/>
  <c r="K6" i="25"/>
  <c r="D6" i="25"/>
  <c r="L12" i="23"/>
  <c r="K12" i="23"/>
  <c r="D12" i="23"/>
  <c r="L9" i="23"/>
  <c r="K9" i="23"/>
  <c r="D9" i="23"/>
  <c r="L6" i="23"/>
  <c r="K6" i="23"/>
  <c r="D6" i="23"/>
  <c r="L9" i="22"/>
  <c r="K9" i="22"/>
  <c r="D9" i="22"/>
  <c r="L6" i="22"/>
  <c r="K6" i="22"/>
  <c r="D6" i="22"/>
  <c r="L13" i="21"/>
  <c r="K13" i="21"/>
  <c r="D13" i="21"/>
  <c r="L10" i="21"/>
  <c r="K10" i="21"/>
  <c r="D10" i="21"/>
  <c r="L9" i="21"/>
  <c r="K9" i="21"/>
  <c r="D9" i="21"/>
  <c r="L6" i="21"/>
  <c r="K6" i="21"/>
  <c r="D6" i="21"/>
  <c r="L10" i="20"/>
  <c r="K10" i="20"/>
  <c r="D10" i="20"/>
  <c r="L9" i="20"/>
  <c r="K9" i="20"/>
  <c r="D9" i="20"/>
  <c r="L6" i="20"/>
  <c r="K6" i="20"/>
  <c r="D6" i="20"/>
  <c r="L6" i="15"/>
  <c r="K6" i="15"/>
  <c r="D6" i="15"/>
  <c r="T12" i="11"/>
  <c r="S12" i="11"/>
  <c r="D12" i="11"/>
  <c r="T9" i="11"/>
  <c r="S9" i="11"/>
  <c r="D9" i="11"/>
  <c r="T6" i="11"/>
  <c r="S6" i="11"/>
  <c r="D6" i="11"/>
</calcChain>
</file>

<file path=xl/sharedStrings.xml><?xml version="1.0" encoding="utf-8"?>
<sst xmlns="http://schemas.openxmlformats.org/spreadsheetml/2006/main" count="850" uniqueCount="277">
  <si>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</si>
  <si>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</si>
  <si>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</si>
  <si>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</si>
  <si>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</si>
  <si>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</si>
  <si>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</si>
  <si>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</si>
  <si>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</si>
  <si>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</si>
  <si>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</si>
  <si>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</si>
  <si>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</si>
  <si>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</si>
  <si>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</si>
  <si>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</si>
  <si>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</si>
  <si>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>Кубок Евразии по пауэрлифтингу и силовым видам спорта
Любители пауэрлифтинг без экипировки
Волжский/Волгоградская область 8 ноября 2020 г.</t>
  </si>
  <si>
    <t>Shv/Mel</t>
  </si>
  <si>
    <t>Приседание</t>
  </si>
  <si>
    <t>Жим лёжа</t>
  </si>
  <si>
    <t>Становая тяга</t>
  </si>
  <si>
    <t>ВЕСОВАЯ КАТЕГОРИЯ   52</t>
  </si>
  <si>
    <t>Прусова Ирина</t>
  </si>
  <si>
    <t>1. Прусова Ирина</t>
  </si>
  <si>
    <t>Открытая (20.05.1990)/30</t>
  </si>
  <si>
    <t>51,60</t>
  </si>
  <si>
    <t xml:space="preserve">лично </t>
  </si>
  <si>
    <t xml:space="preserve">Волжский/Волгоградская область </t>
  </si>
  <si>
    <t>115,0</t>
  </si>
  <si>
    <t>122,5</t>
  </si>
  <si>
    <t>130,0</t>
  </si>
  <si>
    <t>60,0</t>
  </si>
  <si>
    <t>67,5</t>
  </si>
  <si>
    <t>72,5</t>
  </si>
  <si>
    <t>120,0</t>
  </si>
  <si>
    <t>135,0</t>
  </si>
  <si>
    <t xml:space="preserve">Евтушенко В.А. </t>
  </si>
  <si>
    <t>ВЕСОВАЯ КАТЕГОРИЯ   67.5</t>
  </si>
  <si>
    <t>Балашов Владислав</t>
  </si>
  <si>
    <t>1. Балашов Владислав</t>
  </si>
  <si>
    <t>Юноши 18 - 19 (19.03.2001)/19</t>
  </si>
  <si>
    <t>65,80</t>
  </si>
  <si>
    <t xml:space="preserve">Волгоград/Волгоградская область </t>
  </si>
  <si>
    <t>140,0</t>
  </si>
  <si>
    <t>147,5</t>
  </si>
  <si>
    <t>125,0</t>
  </si>
  <si>
    <t>150,0</t>
  </si>
  <si>
    <t>162,5</t>
  </si>
  <si>
    <t xml:space="preserve">Никитин С.О. </t>
  </si>
  <si>
    <t>ВЕСОВАЯ КАТЕГОРИЯ   100</t>
  </si>
  <si>
    <t>Сергеев Дмитрий</t>
  </si>
  <si>
    <t>1. Сергеев Дмитрий</t>
  </si>
  <si>
    <t>Открытая (01.12.1986)/33</t>
  </si>
  <si>
    <t>95,00</t>
  </si>
  <si>
    <t>200,0</t>
  </si>
  <si>
    <t>215,0</t>
  </si>
  <si>
    <t>155,0</t>
  </si>
  <si>
    <t>165,0</t>
  </si>
  <si>
    <t>172,5</t>
  </si>
  <si>
    <t>230,0</t>
  </si>
  <si>
    <t>255,0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</si>
  <si>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</si>
  <si>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</si>
  <si>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</si>
  <si>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</si>
  <si>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</si>
  <si>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</si>
  <si>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</si>
  <si>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52</t>
  </si>
  <si>
    <t>325,0</t>
  </si>
  <si>
    <t>317,0212</t>
  </si>
  <si>
    <t xml:space="preserve">Мужчины </t>
  </si>
  <si>
    <t xml:space="preserve">Юноши 18 - 19 </t>
  </si>
  <si>
    <t>67.5</t>
  </si>
  <si>
    <t>422,5</t>
  </si>
  <si>
    <t>326,4303</t>
  </si>
  <si>
    <t>100</t>
  </si>
  <si>
    <t>610,0</t>
  </si>
  <si>
    <t>346,3580</t>
  </si>
  <si>
    <t>Кубок Евразии по пауэрлифтингу и силовым видам спорта
Любители военный жим классический
Волжский/Волгоградская область 8 ноября 2020 г.</t>
  </si>
  <si>
    <t>Тартин Сергей</t>
  </si>
  <si>
    <t>1. Тартин Сергей</t>
  </si>
  <si>
    <t>Открытая (26.01.1991)/29</t>
  </si>
  <si>
    <t>96,70</t>
  </si>
  <si>
    <t xml:space="preserve">Жаденов В.Р. </t>
  </si>
  <si>
    <t xml:space="preserve">Результат </t>
  </si>
  <si>
    <t>84,4050</t>
  </si>
  <si>
    <t>Результат</t>
  </si>
  <si>
    <t>Кубок Евразии по пауэрлифтингу и силовым видам спорта
Любители жим лежа без экипировки
Волжский/Волгоградская область 8 ноября 2020 г.</t>
  </si>
  <si>
    <t>127,5</t>
  </si>
  <si>
    <t>Сонин Евгений</t>
  </si>
  <si>
    <t>2. Сонин Евгений</t>
  </si>
  <si>
    <t>Открытая (27.04.1988)/32</t>
  </si>
  <si>
    <t>96,00</t>
  </si>
  <si>
    <t>137,5</t>
  </si>
  <si>
    <t>142,5</t>
  </si>
  <si>
    <t>96,5770</t>
  </si>
  <si>
    <t>87,2185</t>
  </si>
  <si>
    <t>80,4840</t>
  </si>
  <si>
    <t>Кубок Евразии по пауэрлифтингу и силовым видам спорта
ПРО жим лежа без экипировки
Волжский/Волгоградская область 8 ноября 2020 г.</t>
  </si>
  <si>
    <t>ВЕСОВАЯ КАТЕГОРИЯ   110</t>
  </si>
  <si>
    <t>Винокуров Александр</t>
  </si>
  <si>
    <t>1. Винокуров Александр</t>
  </si>
  <si>
    <t>Открытая (26.01.1995)/25</t>
  </si>
  <si>
    <t>109,60</t>
  </si>
  <si>
    <t>190,0</t>
  </si>
  <si>
    <t>210,0</t>
  </si>
  <si>
    <t xml:space="preserve"> </t>
  </si>
  <si>
    <t>ВЕСОВАЯ КАТЕГОРИЯ   125</t>
  </si>
  <si>
    <t>Макагонов Виталий</t>
  </si>
  <si>
    <t>1. Макагонов Виталий</t>
  </si>
  <si>
    <t>Открытая (03.02.1964)/56</t>
  </si>
  <si>
    <t>123,90</t>
  </si>
  <si>
    <t>Мастера 55 - 59 (03.02.1964)/56</t>
  </si>
  <si>
    <t>ВЕСОВАЯ КАТЕГОРИЯ   140+</t>
  </si>
  <si>
    <t>Соляник Олег</t>
  </si>
  <si>
    <t>1. Соляник Олег</t>
  </si>
  <si>
    <t>Открытая (05.10.1990)/30</t>
  </si>
  <si>
    <t>158,80</t>
  </si>
  <si>
    <t>225,0</t>
  </si>
  <si>
    <t>235,0</t>
  </si>
  <si>
    <t>140+</t>
  </si>
  <si>
    <t>109,0305</t>
  </si>
  <si>
    <t>110</t>
  </si>
  <si>
    <t>107,4000</t>
  </si>
  <si>
    <t>125</t>
  </si>
  <si>
    <t>104,5200</t>
  </si>
  <si>
    <t xml:space="preserve">Мастера 55 - 59 </t>
  </si>
  <si>
    <t>149,4636</t>
  </si>
  <si>
    <t>Кубок Евразии по пауэрлифтингу и силовым видам спорта
Любители жим лежа в Софт экипировка однопетельная
Волжский/Волгоградская область 8 ноября 2020 г.</t>
  </si>
  <si>
    <t>Эликашвили Марина</t>
  </si>
  <si>
    <t>1. Эликашвили Марина</t>
  </si>
  <si>
    <t>Юниорки 20 - 23 (26.08.1998)/22</t>
  </si>
  <si>
    <t>50,00</t>
  </si>
  <si>
    <t>80,0</t>
  </si>
  <si>
    <t>90,0</t>
  </si>
  <si>
    <t>100,0</t>
  </si>
  <si>
    <t xml:space="preserve">Решетов Н.В. </t>
  </si>
  <si>
    <t>Радченко Антон</t>
  </si>
  <si>
    <t>1. Радченко Антон</t>
  </si>
  <si>
    <t>Открытая (09.11.1991)/28</t>
  </si>
  <si>
    <t>95,40</t>
  </si>
  <si>
    <t>177,5</t>
  </si>
  <si>
    <t>202,5</t>
  </si>
  <si>
    <t xml:space="preserve">Кирьянов А.Б. </t>
  </si>
  <si>
    <t xml:space="preserve">Юниоры 20 - 23 </t>
  </si>
  <si>
    <t>90,9727</t>
  </si>
  <si>
    <t>100,5715</t>
  </si>
  <si>
    <t>Кубок Евразии по пауэрлифтингу и силовым видам спорта
ПРО жим лежа Софт экипировка однопетельная
Волжский/Волгоградская область 8 ноября 2020 г.</t>
  </si>
  <si>
    <t>ВЕСОВАЯ КАТЕГОРИЯ   82.5</t>
  </si>
  <si>
    <t>Легенькова Маргарита</t>
  </si>
  <si>
    <t>1. Легенькова Маргарита</t>
  </si>
  <si>
    <t>Открытая (21.05.1988)/32</t>
  </si>
  <si>
    <t>79,80</t>
  </si>
  <si>
    <t>175,0</t>
  </si>
  <si>
    <t>187,5</t>
  </si>
  <si>
    <t>192,5</t>
  </si>
  <si>
    <t xml:space="preserve">Морозов С.В. </t>
  </si>
  <si>
    <t>ВЕСОВАЯ КАТЕГОРИЯ   75</t>
  </si>
  <si>
    <t>Жаденов Владимир</t>
  </si>
  <si>
    <t>1. Жаденов Владимир</t>
  </si>
  <si>
    <t>Открытая (01.06.1987)/33</t>
  </si>
  <si>
    <t>74,40</t>
  </si>
  <si>
    <t>250,0</t>
  </si>
  <si>
    <t>260,0</t>
  </si>
  <si>
    <t>265,0</t>
  </si>
  <si>
    <t>ВЕСОВАЯ КАТЕГОРИЯ   90</t>
  </si>
  <si>
    <t>Шмадченко Александр</t>
  </si>
  <si>
    <t>1. Шмадченко Александр</t>
  </si>
  <si>
    <t>Открытая (26.12.1986)/33</t>
  </si>
  <si>
    <t>89,60</t>
  </si>
  <si>
    <t>222,5</t>
  </si>
  <si>
    <t>82.5</t>
  </si>
  <si>
    <t>129,3938</t>
  </si>
  <si>
    <t>75</t>
  </si>
  <si>
    <t>173,8620</t>
  </si>
  <si>
    <t>90</t>
  </si>
  <si>
    <t>130,5852</t>
  </si>
  <si>
    <t>Кубок Евразии по пауэрлифтингу и силовым видам спорта
ПРО жим лежа в Софт экипировка многопетельная
Волжский/Волгоградская область 8 ноября 2020 г.</t>
  </si>
  <si>
    <t>Хмелев Александр</t>
  </si>
  <si>
    <t>1. Хмелев Александр</t>
  </si>
  <si>
    <t>Мастера 45 - 49 (19.09.1971)/49</t>
  </si>
  <si>
    <t>120,70</t>
  </si>
  <si>
    <t>305,0</t>
  </si>
  <si>
    <t>315,0</t>
  </si>
  <si>
    <t xml:space="preserve">Козырев О.В. </t>
  </si>
  <si>
    <t xml:space="preserve">Мастера 45 - 49 </t>
  </si>
  <si>
    <t>195,6783</t>
  </si>
  <si>
    <t>Кубок Евразии по пауэрлифтингу и силовым видам спорта
Любители становая тяга без экипировки
Волжский/Волгоградская область 8 ноября 2020 г.</t>
  </si>
  <si>
    <t>Гольдштейн Павел</t>
  </si>
  <si>
    <t>1. Гольдштейн Павел</t>
  </si>
  <si>
    <t>Мастера 40 - 44 (30.07.1978)/42</t>
  </si>
  <si>
    <t>92,70</t>
  </si>
  <si>
    <t>195,0</t>
  </si>
  <si>
    <t>205,0</t>
  </si>
  <si>
    <t>Муравьев Александр</t>
  </si>
  <si>
    <t>1. Муравьев Александр</t>
  </si>
  <si>
    <t>Мастера 40 - 44 (31.10.1979)/41</t>
  </si>
  <si>
    <t>109,40</t>
  </si>
  <si>
    <t>232,5</t>
  </si>
  <si>
    <t>240,0</t>
  </si>
  <si>
    <t xml:space="preserve">Макагонов Виталий Игоревич </t>
  </si>
  <si>
    <t xml:space="preserve">Мастера 40 - 44 </t>
  </si>
  <si>
    <t>125,2737</t>
  </si>
  <si>
    <t>121,9215</t>
  </si>
  <si>
    <t>Кубок Евразии по пауэрлифтингу и силовым видам спорта
Силовое двоеборье профессионалы
Волжский/Волгоградская область 8 ноября 2020 г.</t>
  </si>
  <si>
    <t>170,0</t>
  </si>
  <si>
    <t>405,0</t>
  </si>
  <si>
    <t>237,6945</t>
  </si>
  <si>
    <t>Кубок Евразии по пауэрлифтингу и силовым видам спорта
Любители народный жим (1 вес)
Волжский/Волгоградская область 8 ноября 2020 г.</t>
  </si>
  <si>
    <t>НАП Н.Ж.</t>
  </si>
  <si>
    <t>Народный жим</t>
  </si>
  <si>
    <t>Горбачев Владимир</t>
  </si>
  <si>
    <t>1. Горбачев Владимир</t>
  </si>
  <si>
    <t>Мастера 45 - 49 (07.07.1975)/45</t>
  </si>
  <si>
    <t>89,50</t>
  </si>
  <si>
    <t>19,0</t>
  </si>
  <si>
    <t xml:space="preserve">НАП Н.Ж. </t>
  </si>
  <si>
    <t>1710,0</t>
  </si>
  <si>
    <t>1227,2670</t>
  </si>
  <si>
    <t>Тоннаж</t>
  </si>
  <si>
    <t>Кубок Евразии по пауэрлифтингу и силовым видам спорта
Одиночный подъём штанги на бицепс Любители
Волжский/Волгоградская область 8 ноября 2020 г.</t>
  </si>
  <si>
    <t>Подъем на бицепс</t>
  </si>
  <si>
    <t>ВЕСОВАЯ КАТЕГОРИЯ   60</t>
  </si>
  <si>
    <t>Мальгина Мария</t>
  </si>
  <si>
    <t>1. Мальгина Мария</t>
  </si>
  <si>
    <t>Открытая (05.05.1991)/29</t>
  </si>
  <si>
    <t>57,50</t>
  </si>
  <si>
    <t>30,0</t>
  </si>
  <si>
    <t>32,5</t>
  </si>
  <si>
    <t xml:space="preserve">Мальгин Д.В. </t>
  </si>
  <si>
    <t>Даллари Андрей</t>
  </si>
  <si>
    <t>1. Даллари Андрей</t>
  </si>
  <si>
    <t>Юноши 14-15 (11.03.2005)/15</t>
  </si>
  <si>
    <t>59,00</t>
  </si>
  <si>
    <t>40,0</t>
  </si>
  <si>
    <t>45,0</t>
  </si>
  <si>
    <t>Сотников Кирилл</t>
  </si>
  <si>
    <t>1. Сотников Кирилл</t>
  </si>
  <si>
    <t>Юноши 14-15 (26.11.2005)/14</t>
  </si>
  <si>
    <t>65,00</t>
  </si>
  <si>
    <t>42,5</t>
  </si>
  <si>
    <t>50,0</t>
  </si>
  <si>
    <t>55,0</t>
  </si>
  <si>
    <t>Закатов Валерий</t>
  </si>
  <si>
    <t>1. Закатов Валерий</t>
  </si>
  <si>
    <t>Открытая (11.01.1985)/35</t>
  </si>
  <si>
    <t>73,80</t>
  </si>
  <si>
    <t>47,5</t>
  </si>
  <si>
    <t>Лебедев Евгений</t>
  </si>
  <si>
    <t>1. Лебедев Евгений</t>
  </si>
  <si>
    <t>Открытая (29.08.1987)/33</t>
  </si>
  <si>
    <t>88,20</t>
  </si>
  <si>
    <t>65,0</t>
  </si>
  <si>
    <t>75,0</t>
  </si>
  <si>
    <t>Шумилин Алексей</t>
  </si>
  <si>
    <t>2. Шумилин Алексей</t>
  </si>
  <si>
    <t>Открытая (25.11.1991)/28</t>
  </si>
  <si>
    <t>84,50</t>
  </si>
  <si>
    <t>57,5</t>
  </si>
  <si>
    <t>60</t>
  </si>
  <si>
    <t>28,9949</t>
  </si>
  <si>
    <t xml:space="preserve">Юноши 14-15 </t>
  </si>
  <si>
    <t>46,2111</t>
  </si>
  <si>
    <t>39,0391</t>
  </si>
  <si>
    <t>42,9635</t>
  </si>
  <si>
    <t>39,6045</t>
  </si>
  <si>
    <t>37,0150</t>
  </si>
  <si>
    <t>36,9294</t>
  </si>
  <si>
    <t>Евтушенко В.</t>
  </si>
  <si>
    <t>Буренина А.</t>
  </si>
  <si>
    <t>Самаркина Л.</t>
  </si>
  <si>
    <t>Гарюнова В.</t>
  </si>
  <si>
    <t>Коробейников Д.</t>
  </si>
  <si>
    <t>Бесштанов Д.</t>
  </si>
  <si>
    <t>Харламов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</si>
</sst>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24"/>
      <name val="Arial Cyr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strike/>
      <sz val="10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9" fillId="0" borderId="1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left"/>
    </xf>
    <xf numFmtId="49" fontId="7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7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C28" sqref="C28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7109375" style="4" bestFit="1" customWidth="1"/>
    <col min="7" max="9" width="4.5703125" style="3" customWidth="1"/>
    <col min="10" max="10" width="4.85546875" style="3" customWidth="1"/>
    <col min="11" max="11" width="7.85546875" style="7" bestFit="1" customWidth="1"/>
    <col min="12" max="12" width="7.5703125" style="2" bestFit="1" customWidth="1"/>
    <col min="13" max="13" width="15.42578125" style="4" bestFit="1" customWidth="1"/>
    <col min="14" max="16384" width="9.140625" style="3"/>
  </cols>
  <sheetData>
    <row r="1" spans="1:13" s="2" customFormat="1" ht="29.1" customHeight="1" x14ac:dyDescent="0.2">
      <c r="A1" s="42" t="s">
        <v>222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18</v>
      </c>
      <c r="E3" s="36" t="s">
        <v>4</v>
      </c>
      <c r="F3" s="36" t="s">
        <v>7</v>
      </c>
      <c r="G3" s="36" t="s">
        <v>223</v>
      </c>
      <c r="H3" s="36"/>
      <c r="I3" s="36"/>
      <c r="J3" s="36"/>
      <c r="K3" s="36" t="s">
        <v>88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224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9" t="s">
        <v>226</v>
      </c>
      <c r="B6" s="9" t="s">
        <v>227</v>
      </c>
      <c r="C6" s="9" t="s">
        <v>228</v>
      </c>
      <c r="D6" s="9" t="str">
        <f>"0,8921"</f>
        <v>0,8921</v>
      </c>
      <c r="E6" s="9" t="s">
        <v>27</v>
      </c>
      <c r="F6" s="9" t="s">
        <v>43</v>
      </c>
      <c r="G6" s="10" t="s">
        <v>229</v>
      </c>
      <c r="H6" s="11" t="s">
        <v>230</v>
      </c>
      <c r="I6" s="10" t="s">
        <v>230</v>
      </c>
      <c r="J6" s="11"/>
      <c r="K6" s="12" t="str">
        <f>"32,5"</f>
        <v>32,5</v>
      </c>
      <c r="L6" s="13" t="str">
        <f>"28,9949"</f>
        <v>28,9949</v>
      </c>
      <c r="M6" s="9" t="s">
        <v>231</v>
      </c>
    </row>
    <row r="8" spans="1:13" ht="15" x14ac:dyDescent="0.2">
      <c r="A8" s="51" t="s">
        <v>224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9" t="s">
        <v>233</v>
      </c>
      <c r="B9" s="9" t="s">
        <v>234</v>
      </c>
      <c r="C9" s="9" t="s">
        <v>235</v>
      </c>
      <c r="D9" s="9" t="str">
        <f>"0,8271"</f>
        <v>0,8271</v>
      </c>
      <c r="E9" s="9" t="s">
        <v>27</v>
      </c>
      <c r="F9" s="9" t="s">
        <v>43</v>
      </c>
      <c r="G9" s="10" t="s">
        <v>236</v>
      </c>
      <c r="H9" s="11" t="s">
        <v>237</v>
      </c>
      <c r="I9" s="11" t="s">
        <v>237</v>
      </c>
      <c r="J9" s="11"/>
      <c r="K9" s="12" t="str">
        <f>"40,0"</f>
        <v>40,0</v>
      </c>
      <c r="L9" s="13" t="str">
        <f>"39,0391"</f>
        <v>39,0391</v>
      </c>
      <c r="M9" s="9" t="s">
        <v>231</v>
      </c>
    </row>
    <row r="11" spans="1:13" ht="15" x14ac:dyDescent="0.2">
      <c r="A11" s="51" t="s">
        <v>38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 x14ac:dyDescent="0.2">
      <c r="A12" s="9" t="s">
        <v>239</v>
      </c>
      <c r="B12" s="9" t="s">
        <v>240</v>
      </c>
      <c r="C12" s="9" t="s">
        <v>241</v>
      </c>
      <c r="D12" s="9" t="str">
        <f>"0,7514"</f>
        <v>0,7514</v>
      </c>
      <c r="E12" s="9" t="s">
        <v>27</v>
      </c>
      <c r="F12" s="9" t="s">
        <v>43</v>
      </c>
      <c r="G12" s="10" t="s">
        <v>242</v>
      </c>
      <c r="H12" s="10" t="s">
        <v>243</v>
      </c>
      <c r="I12" s="11" t="s">
        <v>244</v>
      </c>
      <c r="J12" s="11"/>
      <c r="K12" s="12" t="str">
        <f>"50,0"</f>
        <v>50,0</v>
      </c>
      <c r="L12" s="13" t="str">
        <f>"46,2111"</f>
        <v>46,2111</v>
      </c>
      <c r="M12" s="9" t="s">
        <v>231</v>
      </c>
    </row>
    <row r="14" spans="1:13" ht="15" x14ac:dyDescent="0.2">
      <c r="A14" s="51" t="s">
        <v>159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 x14ac:dyDescent="0.2">
      <c r="A15" s="9" t="s">
        <v>246</v>
      </c>
      <c r="B15" s="9" t="s">
        <v>247</v>
      </c>
      <c r="C15" s="9" t="s">
        <v>248</v>
      </c>
      <c r="D15" s="9" t="str">
        <f>"0,6730"</f>
        <v>0,6730</v>
      </c>
      <c r="E15" s="9" t="s">
        <v>27</v>
      </c>
      <c r="F15" s="9" t="s">
        <v>43</v>
      </c>
      <c r="G15" s="10" t="s">
        <v>249</v>
      </c>
      <c r="H15" s="10" t="s">
        <v>244</v>
      </c>
      <c r="I15" s="11" t="s">
        <v>32</v>
      </c>
      <c r="J15" s="11"/>
      <c r="K15" s="12" t="str">
        <f>"55,0"</f>
        <v>55,0</v>
      </c>
      <c r="L15" s="13" t="str">
        <f>"37,0150"</f>
        <v>37,0150</v>
      </c>
      <c r="M15" s="9" t="s">
        <v>231</v>
      </c>
    </row>
    <row r="17" spans="1:13" ht="15" x14ac:dyDescent="0.2">
      <c r="A17" s="51" t="s">
        <v>167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3" x14ac:dyDescent="0.2">
      <c r="A18" s="20" t="s">
        <v>251</v>
      </c>
      <c r="B18" s="20" t="s">
        <v>252</v>
      </c>
      <c r="C18" s="20" t="s">
        <v>253</v>
      </c>
      <c r="D18" s="20" t="str">
        <f>"0,5926"</f>
        <v>0,5926</v>
      </c>
      <c r="E18" s="20" t="s">
        <v>27</v>
      </c>
      <c r="F18" s="20" t="s">
        <v>43</v>
      </c>
      <c r="G18" s="22" t="s">
        <v>254</v>
      </c>
      <c r="H18" s="22" t="s">
        <v>34</v>
      </c>
      <c r="I18" s="21" t="s">
        <v>255</v>
      </c>
      <c r="J18" s="21"/>
      <c r="K18" s="26" t="str">
        <f>"72,5"</f>
        <v>72,5</v>
      </c>
      <c r="L18" s="27" t="str">
        <f>"42,9635"</f>
        <v>42,9635</v>
      </c>
      <c r="M18" s="20" t="s">
        <v>145</v>
      </c>
    </row>
    <row r="19" spans="1:13" x14ac:dyDescent="0.2">
      <c r="A19" s="30" t="s">
        <v>257</v>
      </c>
      <c r="B19" s="30" t="s">
        <v>258</v>
      </c>
      <c r="C19" s="30" t="s">
        <v>259</v>
      </c>
      <c r="D19" s="30" t="str">
        <f>"0,6093"</f>
        <v>0,6093</v>
      </c>
      <c r="E19" s="30" t="s">
        <v>27</v>
      </c>
      <c r="F19" s="30" t="s">
        <v>43</v>
      </c>
      <c r="G19" s="32" t="s">
        <v>260</v>
      </c>
      <c r="H19" s="32" t="s">
        <v>254</v>
      </c>
      <c r="I19" s="31" t="s">
        <v>34</v>
      </c>
      <c r="J19" s="31"/>
      <c r="K19" s="33" t="str">
        <f>"65,0"</f>
        <v>65,0</v>
      </c>
      <c r="L19" s="34" t="str">
        <f>"39,6045"</f>
        <v>39,6045</v>
      </c>
      <c r="M19" s="30" t="s">
        <v>231</v>
      </c>
    </row>
    <row r="20" spans="1:13" x14ac:dyDescent="0.2">
      <c r="A20" s="23" t="s">
        <v>214</v>
      </c>
      <c r="B20" s="23" t="s">
        <v>215</v>
      </c>
      <c r="C20" s="23" t="s">
        <v>216</v>
      </c>
      <c r="D20" s="23" t="str">
        <f>"0,5873"</f>
        <v>0,5873</v>
      </c>
      <c r="E20" s="23" t="s">
        <v>27</v>
      </c>
      <c r="F20" s="23" t="s">
        <v>28</v>
      </c>
      <c r="G20" s="25" t="s">
        <v>243</v>
      </c>
      <c r="H20" s="25" t="s">
        <v>244</v>
      </c>
      <c r="I20" s="25" t="s">
        <v>32</v>
      </c>
      <c r="J20" s="24"/>
      <c r="K20" s="28" t="str">
        <f>"60,0"</f>
        <v>60,0</v>
      </c>
      <c r="L20" s="29" t="str">
        <f>"36,9294"</f>
        <v>36,9294</v>
      </c>
      <c r="M20" s="23" t="s">
        <v>37</v>
      </c>
    </row>
    <row r="22" spans="1:13" ht="15" x14ac:dyDescent="0.2">
      <c r="E22" s="6" t="s">
        <v>11</v>
      </c>
      <c r="F22" s="35" t="s">
        <v>270</v>
      </c>
    </row>
    <row r="23" spans="1:13" ht="15" x14ac:dyDescent="0.2">
      <c r="E23" s="6" t="s">
        <v>12</v>
      </c>
      <c r="F23" s="35" t="s">
        <v>273</v>
      </c>
    </row>
    <row r="24" spans="1:13" ht="15" x14ac:dyDescent="0.2">
      <c r="E24" s="6" t="s">
        <v>13</v>
      </c>
      <c r="F24" s="35" t="s">
        <v>274</v>
      </c>
    </row>
    <row r="25" spans="1:13" ht="15" x14ac:dyDescent="0.2">
      <c r="E25" s="6" t="s">
        <v>14</v>
      </c>
      <c r="F25" s="35" t="s">
        <v>275</v>
      </c>
    </row>
    <row r="26" spans="1:13" ht="15" x14ac:dyDescent="0.2">
      <c r="E26" s="6" t="s">
        <v>14</v>
      </c>
      <c r="F26" s="35" t="s">
        <v>271</v>
      </c>
    </row>
    <row r="27" spans="1:13" ht="15" x14ac:dyDescent="0.2">
      <c r="E27" s="6" t="s">
        <v>15</v>
      </c>
      <c r="F27" s="35" t="s">
        <v>272</v>
      </c>
    </row>
    <row r="28" spans="1:13" ht="15" x14ac:dyDescent="0.2">
      <c r="E28" s="6"/>
    </row>
    <row r="30" spans="1:13" ht="18" x14ac:dyDescent="0.25">
      <c r="A30" s="8" t="s">
        <v>16</v>
      </c>
      <c r="B30" s="8"/>
    </row>
    <row r="31" spans="1:13" ht="15" x14ac:dyDescent="0.2">
      <c r="A31" s="14" t="s">
        <v>62</v>
      </c>
      <c r="B31" s="14"/>
    </row>
    <row r="32" spans="1:13" ht="14.25" x14ac:dyDescent="0.2">
      <c r="A32" s="16"/>
      <c r="B32" s="17" t="s">
        <v>63</v>
      </c>
    </row>
    <row r="33" spans="1:5" ht="15" x14ac:dyDescent="0.2">
      <c r="A33" s="18" t="s">
        <v>64</v>
      </c>
      <c r="B33" s="18" t="s">
        <v>65</v>
      </c>
      <c r="C33" s="18" t="s">
        <v>66</v>
      </c>
      <c r="D33" s="18" t="s">
        <v>86</v>
      </c>
      <c r="E33" s="18" t="s">
        <v>68</v>
      </c>
    </row>
    <row r="34" spans="1:5" x14ac:dyDescent="0.2">
      <c r="A34" s="15" t="s">
        <v>225</v>
      </c>
      <c r="B34" s="4" t="s">
        <v>63</v>
      </c>
      <c r="C34" s="4" t="s">
        <v>261</v>
      </c>
      <c r="D34" s="4" t="s">
        <v>230</v>
      </c>
      <c r="E34" s="19" t="s">
        <v>262</v>
      </c>
    </row>
    <row r="37" spans="1:5" ht="15" x14ac:dyDescent="0.2">
      <c r="A37" s="14" t="s">
        <v>72</v>
      </c>
      <c r="B37" s="14"/>
    </row>
    <row r="38" spans="1:5" ht="14.25" x14ac:dyDescent="0.2">
      <c r="A38" s="16"/>
      <c r="B38" s="17" t="s">
        <v>263</v>
      </c>
    </row>
    <row r="39" spans="1:5" ht="15" x14ac:dyDescent="0.2">
      <c r="A39" s="18" t="s">
        <v>64</v>
      </c>
      <c r="B39" s="18" t="s">
        <v>65</v>
      </c>
      <c r="C39" s="18" t="s">
        <v>66</v>
      </c>
      <c r="D39" s="18" t="s">
        <v>86</v>
      </c>
      <c r="E39" s="18" t="s">
        <v>68</v>
      </c>
    </row>
    <row r="40" spans="1:5" x14ac:dyDescent="0.2">
      <c r="A40" s="15" t="s">
        <v>238</v>
      </c>
      <c r="B40" s="4" t="s">
        <v>263</v>
      </c>
      <c r="C40" s="4" t="s">
        <v>74</v>
      </c>
      <c r="D40" s="4" t="s">
        <v>243</v>
      </c>
      <c r="E40" s="19" t="s">
        <v>264</v>
      </c>
    </row>
    <row r="41" spans="1:5" x14ac:dyDescent="0.2">
      <c r="A41" s="15" t="s">
        <v>232</v>
      </c>
      <c r="B41" s="4" t="s">
        <v>263</v>
      </c>
      <c r="C41" s="4" t="s">
        <v>261</v>
      </c>
      <c r="D41" s="4" t="s">
        <v>236</v>
      </c>
      <c r="E41" s="19" t="s">
        <v>265</v>
      </c>
    </row>
    <row r="43" spans="1:5" ht="14.25" x14ac:dyDescent="0.2">
      <c r="A43" s="16"/>
      <c r="B43" s="17" t="s">
        <v>63</v>
      </c>
    </row>
    <row r="44" spans="1:5" ht="15" x14ac:dyDescent="0.2">
      <c r="A44" s="18" t="s">
        <v>64</v>
      </c>
      <c r="B44" s="18" t="s">
        <v>65</v>
      </c>
      <c r="C44" s="18" t="s">
        <v>66</v>
      </c>
      <c r="D44" s="18" t="s">
        <v>86</v>
      </c>
      <c r="E44" s="18" t="s">
        <v>68</v>
      </c>
    </row>
    <row r="45" spans="1:5" x14ac:dyDescent="0.2">
      <c r="A45" s="15" t="s">
        <v>250</v>
      </c>
      <c r="B45" s="4" t="s">
        <v>63</v>
      </c>
      <c r="C45" s="4" t="s">
        <v>177</v>
      </c>
      <c r="D45" s="4" t="s">
        <v>34</v>
      </c>
      <c r="E45" s="19" t="s">
        <v>266</v>
      </c>
    </row>
    <row r="46" spans="1:5" x14ac:dyDescent="0.2">
      <c r="A46" s="15" t="s">
        <v>256</v>
      </c>
      <c r="B46" s="4" t="s">
        <v>63</v>
      </c>
      <c r="C46" s="4" t="s">
        <v>177</v>
      </c>
      <c r="D46" s="4" t="s">
        <v>254</v>
      </c>
      <c r="E46" s="19" t="s">
        <v>267</v>
      </c>
    </row>
    <row r="47" spans="1:5" x14ac:dyDescent="0.2">
      <c r="A47" s="15" t="s">
        <v>245</v>
      </c>
      <c r="B47" s="4" t="s">
        <v>63</v>
      </c>
      <c r="C47" s="4" t="s">
        <v>175</v>
      </c>
      <c r="D47" s="4" t="s">
        <v>244</v>
      </c>
      <c r="E47" s="19" t="s">
        <v>268</v>
      </c>
    </row>
    <row r="49" spans="1:5" ht="14.25" x14ac:dyDescent="0.2">
      <c r="A49" s="16"/>
      <c r="B49" s="17" t="s">
        <v>187</v>
      </c>
    </row>
    <row r="50" spans="1:5" ht="15" x14ac:dyDescent="0.2">
      <c r="A50" s="18" t="s">
        <v>64</v>
      </c>
      <c r="B50" s="18" t="s">
        <v>65</v>
      </c>
      <c r="C50" s="18" t="s">
        <v>66</v>
      </c>
      <c r="D50" s="18" t="s">
        <v>86</v>
      </c>
      <c r="E50" s="18" t="s">
        <v>68</v>
      </c>
    </row>
    <row r="51" spans="1:5" x14ac:dyDescent="0.2">
      <c r="A51" s="15" t="s">
        <v>213</v>
      </c>
      <c r="B51" s="4" t="s">
        <v>187</v>
      </c>
      <c r="C51" s="4" t="s">
        <v>177</v>
      </c>
      <c r="D51" s="4" t="s">
        <v>32</v>
      </c>
      <c r="E51" s="19" t="s">
        <v>269</v>
      </c>
    </row>
  </sheetData>
  <mergeCells count="16">
    <mergeCell ref="A8:J8"/>
    <mergeCell ref="A11:J11"/>
    <mergeCell ref="A14:J14"/>
    <mergeCell ref="A17:J17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8" sqref="F8:F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7.5703125" style="2" bestFit="1" customWidth="1"/>
    <col min="13" max="13" width="13.7109375" style="4" bestFit="1" customWidth="1"/>
    <col min="14" max="16384" width="9.140625" style="3"/>
  </cols>
  <sheetData>
    <row r="1" spans="1:13" s="2" customFormat="1" ht="29.1" customHeight="1" x14ac:dyDescent="0.2">
      <c r="A1" s="42" t="s">
        <v>80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18</v>
      </c>
      <c r="E3" s="36" t="s">
        <v>4</v>
      </c>
      <c r="F3" s="36" t="s">
        <v>7</v>
      </c>
      <c r="G3" s="36" t="s">
        <v>20</v>
      </c>
      <c r="H3" s="36"/>
      <c r="I3" s="36"/>
      <c r="J3" s="36"/>
      <c r="K3" s="36" t="s">
        <v>88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50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9" t="s">
        <v>82</v>
      </c>
      <c r="B6" s="9" t="s">
        <v>83</v>
      </c>
      <c r="C6" s="9" t="s">
        <v>84</v>
      </c>
      <c r="D6" s="9" t="str">
        <f>"0,5627"</f>
        <v>0,5627</v>
      </c>
      <c r="E6" s="9" t="s">
        <v>27</v>
      </c>
      <c r="F6" s="9" t="s">
        <v>43</v>
      </c>
      <c r="G6" s="10" t="s">
        <v>44</v>
      </c>
      <c r="H6" s="10" t="s">
        <v>47</v>
      </c>
      <c r="I6" s="11" t="s">
        <v>57</v>
      </c>
      <c r="J6" s="11"/>
      <c r="K6" s="12" t="str">
        <f>"150,0"</f>
        <v>150,0</v>
      </c>
      <c r="L6" s="13" t="str">
        <f>"84,4050"</f>
        <v>84,4050</v>
      </c>
      <c r="M6" s="9" t="s">
        <v>85</v>
      </c>
    </row>
    <row r="8" spans="1:13" ht="15" x14ac:dyDescent="0.2">
      <c r="E8" s="6" t="s">
        <v>11</v>
      </c>
      <c r="F8" s="35" t="s">
        <v>270</v>
      </c>
    </row>
    <row r="9" spans="1:13" ht="15" x14ac:dyDescent="0.2">
      <c r="E9" s="6" t="s">
        <v>12</v>
      </c>
      <c r="F9" s="35" t="s">
        <v>273</v>
      </c>
    </row>
    <row r="10" spans="1:13" ht="15" x14ac:dyDescent="0.2">
      <c r="E10" s="6" t="s">
        <v>13</v>
      </c>
      <c r="F10" s="35" t="s">
        <v>274</v>
      </c>
    </row>
    <row r="11" spans="1:13" ht="15" x14ac:dyDescent="0.2">
      <c r="E11" s="6" t="s">
        <v>14</v>
      </c>
      <c r="F11" s="35" t="s">
        <v>276</v>
      </c>
    </row>
    <row r="12" spans="1:13" ht="15" x14ac:dyDescent="0.2">
      <c r="E12" s="6" t="s">
        <v>14</v>
      </c>
      <c r="F12" s="35" t="s">
        <v>271</v>
      </c>
    </row>
    <row r="13" spans="1:13" ht="15" x14ac:dyDescent="0.2">
      <c r="E13" s="6" t="s">
        <v>15</v>
      </c>
      <c r="F13" s="35" t="s">
        <v>272</v>
      </c>
    </row>
    <row r="14" spans="1:13" ht="15" x14ac:dyDescent="0.2">
      <c r="E14" s="6"/>
    </row>
    <row r="16" spans="1:13" ht="18" x14ac:dyDescent="0.25">
      <c r="A16" s="8" t="s">
        <v>16</v>
      </c>
      <c r="B16" s="8"/>
    </row>
    <row r="17" spans="1:5" ht="15" x14ac:dyDescent="0.2">
      <c r="A17" s="14" t="s">
        <v>72</v>
      </c>
      <c r="B17" s="14"/>
    </row>
    <row r="18" spans="1:5" ht="14.25" x14ac:dyDescent="0.2">
      <c r="A18" s="16"/>
      <c r="B18" s="17" t="s">
        <v>63</v>
      </c>
    </row>
    <row r="19" spans="1:5" ht="15" x14ac:dyDescent="0.2">
      <c r="A19" s="18" t="s">
        <v>64</v>
      </c>
      <c r="B19" s="18" t="s">
        <v>65</v>
      </c>
      <c r="C19" s="18" t="s">
        <v>66</v>
      </c>
      <c r="D19" s="18" t="s">
        <v>86</v>
      </c>
      <c r="E19" s="18" t="s">
        <v>68</v>
      </c>
    </row>
    <row r="20" spans="1:5" x14ac:dyDescent="0.2">
      <c r="A20" s="15" t="s">
        <v>81</v>
      </c>
      <c r="B20" s="4" t="s">
        <v>63</v>
      </c>
      <c r="C20" s="4" t="s">
        <v>77</v>
      </c>
      <c r="D20" s="4" t="s">
        <v>47</v>
      </c>
      <c r="E20" s="19" t="s">
        <v>87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B19" sqref="B19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7" bestFit="1" customWidth="1"/>
    <col min="20" max="20" width="8.5703125" style="2" bestFit="1" customWidth="1"/>
    <col min="21" max="21" width="15.42578125" style="4" bestFit="1" customWidth="1"/>
    <col min="22" max="16384" width="9.140625" style="3"/>
  </cols>
  <sheetData>
    <row r="1" spans="1:21" s="2" customFormat="1" ht="29.1" customHeight="1" x14ac:dyDescent="0.2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18</v>
      </c>
      <c r="E3" s="36" t="s">
        <v>4</v>
      </c>
      <c r="F3" s="36" t="s">
        <v>7</v>
      </c>
      <c r="G3" s="36" t="s">
        <v>19</v>
      </c>
      <c r="H3" s="36"/>
      <c r="I3" s="36"/>
      <c r="J3" s="36"/>
      <c r="K3" s="36" t="s">
        <v>20</v>
      </c>
      <c r="L3" s="36"/>
      <c r="M3" s="36"/>
      <c r="N3" s="36"/>
      <c r="O3" s="36" t="s">
        <v>21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39"/>
    </row>
    <row r="5" spans="1:21" ht="15" x14ac:dyDescent="0.2">
      <c r="A5" s="40" t="s">
        <v>22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 x14ac:dyDescent="0.2">
      <c r="A6" s="9" t="s">
        <v>24</v>
      </c>
      <c r="B6" s="9" t="s">
        <v>25</v>
      </c>
      <c r="C6" s="9" t="s">
        <v>26</v>
      </c>
      <c r="D6" s="9" t="str">
        <f>"0,9754"</f>
        <v>0,9754</v>
      </c>
      <c r="E6" s="9" t="s">
        <v>27</v>
      </c>
      <c r="F6" s="9" t="s">
        <v>28</v>
      </c>
      <c r="G6" s="10" t="s">
        <v>29</v>
      </c>
      <c r="H6" s="10" t="s">
        <v>30</v>
      </c>
      <c r="I6" s="11" t="s">
        <v>31</v>
      </c>
      <c r="J6" s="11"/>
      <c r="K6" s="10" t="s">
        <v>32</v>
      </c>
      <c r="L6" s="10" t="s">
        <v>33</v>
      </c>
      <c r="M6" s="11" t="s">
        <v>34</v>
      </c>
      <c r="N6" s="11"/>
      <c r="O6" s="10" t="s">
        <v>35</v>
      </c>
      <c r="P6" s="10" t="s">
        <v>31</v>
      </c>
      <c r="Q6" s="10" t="s">
        <v>36</v>
      </c>
      <c r="R6" s="11"/>
      <c r="S6" s="12" t="str">
        <f>"325,0"</f>
        <v>325,0</v>
      </c>
      <c r="T6" s="13" t="str">
        <f>"317,0212"</f>
        <v>317,0212</v>
      </c>
      <c r="U6" s="9" t="s">
        <v>37</v>
      </c>
    </row>
    <row r="8" spans="1:21" ht="15" x14ac:dyDescent="0.2">
      <c r="A8" s="51" t="s">
        <v>38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 x14ac:dyDescent="0.2">
      <c r="A9" s="9" t="s">
        <v>40</v>
      </c>
      <c r="B9" s="9" t="s">
        <v>41</v>
      </c>
      <c r="C9" s="9" t="s">
        <v>42</v>
      </c>
      <c r="D9" s="9" t="str">
        <f>"0,7429"</f>
        <v>0,7429</v>
      </c>
      <c r="E9" s="9" t="s">
        <v>27</v>
      </c>
      <c r="F9" s="9" t="s">
        <v>43</v>
      </c>
      <c r="G9" s="10" t="s">
        <v>31</v>
      </c>
      <c r="H9" s="10" t="s">
        <v>44</v>
      </c>
      <c r="I9" s="10" t="s">
        <v>45</v>
      </c>
      <c r="J9" s="11"/>
      <c r="K9" s="11" t="s">
        <v>46</v>
      </c>
      <c r="L9" s="10" t="s">
        <v>46</v>
      </c>
      <c r="M9" s="11"/>
      <c r="N9" s="11"/>
      <c r="O9" s="10" t="s">
        <v>47</v>
      </c>
      <c r="P9" s="11" t="s">
        <v>48</v>
      </c>
      <c r="Q9" s="11" t="s">
        <v>48</v>
      </c>
      <c r="R9" s="11"/>
      <c r="S9" s="12" t="str">
        <f>"422,5"</f>
        <v>422,5</v>
      </c>
      <c r="T9" s="13" t="str">
        <f>"326,4303"</f>
        <v>326,4303</v>
      </c>
      <c r="U9" s="9" t="s">
        <v>49</v>
      </c>
    </row>
    <row r="11" spans="1:21" ht="15" x14ac:dyDescent="0.2">
      <c r="A11" s="51" t="s">
        <v>50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 x14ac:dyDescent="0.2">
      <c r="A12" s="9" t="s">
        <v>52</v>
      </c>
      <c r="B12" s="9" t="s">
        <v>53</v>
      </c>
      <c r="C12" s="9" t="s">
        <v>54</v>
      </c>
      <c r="D12" s="9" t="str">
        <f>"0,5678"</f>
        <v>0,5678</v>
      </c>
      <c r="E12" s="9" t="s">
        <v>27</v>
      </c>
      <c r="F12" s="9" t="s">
        <v>28</v>
      </c>
      <c r="G12" s="10" t="s">
        <v>55</v>
      </c>
      <c r="H12" s="11" t="s">
        <v>56</v>
      </c>
      <c r="I12" s="10" t="s">
        <v>56</v>
      </c>
      <c r="J12" s="11"/>
      <c r="K12" s="10" t="s">
        <v>57</v>
      </c>
      <c r="L12" s="10" t="s">
        <v>58</v>
      </c>
      <c r="M12" s="11" t="s">
        <v>59</v>
      </c>
      <c r="N12" s="11"/>
      <c r="O12" s="10" t="s">
        <v>56</v>
      </c>
      <c r="P12" s="10" t="s">
        <v>60</v>
      </c>
      <c r="Q12" s="11" t="s">
        <v>61</v>
      </c>
      <c r="R12" s="11"/>
      <c r="S12" s="12" t="str">
        <f>"610,0"</f>
        <v>610,0</v>
      </c>
      <c r="T12" s="13" t="str">
        <f>"346,3580"</f>
        <v>346,3580</v>
      </c>
      <c r="U12" s="9" t="s">
        <v>37</v>
      </c>
    </row>
    <row r="14" spans="1:21" ht="15" x14ac:dyDescent="0.2">
      <c r="E14" s="6" t="s">
        <v>11</v>
      </c>
      <c r="F14" s="35" t="s">
        <v>270</v>
      </c>
    </row>
    <row r="15" spans="1:21" ht="15" x14ac:dyDescent="0.2">
      <c r="E15" s="6" t="s">
        <v>12</v>
      </c>
      <c r="F15" s="35" t="s">
        <v>273</v>
      </c>
    </row>
    <row r="16" spans="1:21" ht="15" x14ac:dyDescent="0.2">
      <c r="E16" s="6" t="s">
        <v>13</v>
      </c>
      <c r="F16" s="35" t="s">
        <v>274</v>
      </c>
    </row>
    <row r="17" spans="1:6" ht="15" x14ac:dyDescent="0.2">
      <c r="E17" s="6" t="s">
        <v>14</v>
      </c>
      <c r="F17" s="35" t="s">
        <v>276</v>
      </c>
    </row>
    <row r="18" spans="1:6" ht="15" x14ac:dyDescent="0.2">
      <c r="E18" s="6" t="s">
        <v>14</v>
      </c>
      <c r="F18" s="35" t="s">
        <v>271</v>
      </c>
    </row>
    <row r="19" spans="1:6" ht="15" x14ac:dyDescent="0.2">
      <c r="E19" s="6" t="s">
        <v>15</v>
      </c>
      <c r="F19" s="35" t="s">
        <v>272</v>
      </c>
    </row>
    <row r="20" spans="1:6" ht="15" x14ac:dyDescent="0.2">
      <c r="E20" s="6"/>
    </row>
    <row r="22" spans="1:6" ht="18" x14ac:dyDescent="0.25">
      <c r="A22" s="8" t="s">
        <v>16</v>
      </c>
      <c r="B22" s="8"/>
    </row>
    <row r="23" spans="1:6" ht="15" x14ac:dyDescent="0.2">
      <c r="A23" s="14" t="s">
        <v>62</v>
      </c>
      <c r="B23" s="14"/>
    </row>
    <row r="24" spans="1:6" ht="14.25" x14ac:dyDescent="0.2">
      <c r="A24" s="16"/>
      <c r="B24" s="17" t="s">
        <v>63</v>
      </c>
    </row>
    <row r="25" spans="1:6" ht="15" x14ac:dyDescent="0.2">
      <c r="A25" s="18" t="s">
        <v>64</v>
      </c>
      <c r="B25" s="18" t="s">
        <v>65</v>
      </c>
      <c r="C25" s="18" t="s">
        <v>66</v>
      </c>
      <c r="D25" s="18" t="s">
        <v>67</v>
      </c>
      <c r="E25" s="18" t="s">
        <v>68</v>
      </c>
    </row>
    <row r="26" spans="1:6" x14ac:dyDescent="0.2">
      <c r="A26" s="15" t="s">
        <v>23</v>
      </c>
      <c r="B26" s="4" t="s">
        <v>63</v>
      </c>
      <c r="C26" s="4" t="s">
        <v>69</v>
      </c>
      <c r="D26" s="4" t="s">
        <v>70</v>
      </c>
      <c r="E26" s="19" t="s">
        <v>71</v>
      </c>
    </row>
    <row r="29" spans="1:6" ht="15" x14ac:dyDescent="0.2">
      <c r="A29" s="14" t="s">
        <v>72</v>
      </c>
      <c r="B29" s="14"/>
    </row>
    <row r="30" spans="1:6" ht="14.25" x14ac:dyDescent="0.2">
      <c r="A30" s="16"/>
      <c r="B30" s="17" t="s">
        <v>73</v>
      </c>
    </row>
    <row r="31" spans="1:6" ht="15" x14ac:dyDescent="0.2">
      <c r="A31" s="18" t="s">
        <v>64</v>
      </c>
      <c r="B31" s="18" t="s">
        <v>65</v>
      </c>
      <c r="C31" s="18" t="s">
        <v>66</v>
      </c>
      <c r="D31" s="18" t="s">
        <v>67</v>
      </c>
      <c r="E31" s="18" t="s">
        <v>68</v>
      </c>
    </row>
    <row r="32" spans="1:6" x14ac:dyDescent="0.2">
      <c r="A32" s="15" t="s">
        <v>39</v>
      </c>
      <c r="B32" s="4" t="s">
        <v>73</v>
      </c>
      <c r="C32" s="4" t="s">
        <v>74</v>
      </c>
      <c r="D32" s="4" t="s">
        <v>75</v>
      </c>
      <c r="E32" s="19" t="s">
        <v>76</v>
      </c>
    </row>
    <row r="34" spans="1:5" ht="14.25" x14ac:dyDescent="0.2">
      <c r="A34" s="16"/>
      <c r="B34" s="17" t="s">
        <v>63</v>
      </c>
    </row>
    <row r="35" spans="1:5" ht="15" x14ac:dyDescent="0.2">
      <c r="A35" s="18" t="s">
        <v>64</v>
      </c>
      <c r="B35" s="18" t="s">
        <v>65</v>
      </c>
      <c r="C35" s="18" t="s">
        <v>66</v>
      </c>
      <c r="D35" s="18" t="s">
        <v>67</v>
      </c>
      <c r="E35" s="18" t="s">
        <v>68</v>
      </c>
    </row>
    <row r="36" spans="1:5" x14ac:dyDescent="0.2">
      <c r="A36" s="15" t="s">
        <v>51</v>
      </c>
      <c r="B36" s="4" t="s">
        <v>63</v>
      </c>
      <c r="C36" s="4" t="s">
        <v>77</v>
      </c>
      <c r="D36" s="4" t="s">
        <v>78</v>
      </c>
      <c r="E36" s="19" t="s">
        <v>79</v>
      </c>
    </row>
  </sheetData>
  <mergeCells count="16">
    <mergeCell ref="A8:R8"/>
    <mergeCell ref="A11:R11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8" sqref="F8:F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28515625" style="4" bestFit="1" customWidth="1"/>
    <col min="7" max="7" width="5" style="3" customWidth="1"/>
    <col min="8" max="8" width="10.42578125" style="3" customWidth="1"/>
    <col min="9" max="9" width="7.85546875" style="7" bestFit="1" customWidth="1"/>
    <col min="10" max="10" width="9.5703125" style="2" bestFit="1" customWidth="1"/>
    <col min="11" max="11" width="15.42578125" style="4" bestFit="1" customWidth="1"/>
    <col min="12" max="16384" width="9.140625" style="3"/>
  </cols>
  <sheetData>
    <row r="1" spans="1:11" s="2" customFormat="1" ht="29.1" customHeight="1" x14ac:dyDescent="0.2">
      <c r="A1" s="42" t="s">
        <v>210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211</v>
      </c>
      <c r="E3" s="36" t="s">
        <v>4</v>
      </c>
      <c r="F3" s="36" t="s">
        <v>7</v>
      </c>
      <c r="G3" s="36" t="s">
        <v>212</v>
      </c>
      <c r="H3" s="36"/>
      <c r="I3" s="36" t="s">
        <v>221</v>
      </c>
      <c r="J3" s="36" t="s">
        <v>3</v>
      </c>
      <c r="K3" s="38" t="s">
        <v>2</v>
      </c>
    </row>
    <row r="4" spans="1:11" s="1" customFormat="1" ht="21" customHeight="1" thickBot="1" x14ac:dyDescent="0.25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 x14ac:dyDescent="0.2">
      <c r="A5" s="40" t="s">
        <v>167</v>
      </c>
      <c r="B5" s="41"/>
      <c r="C5" s="41"/>
      <c r="D5" s="41"/>
      <c r="E5" s="41"/>
      <c r="F5" s="41"/>
      <c r="G5" s="41"/>
      <c r="H5" s="41"/>
    </row>
    <row r="6" spans="1:11" x14ac:dyDescent="0.2">
      <c r="A6" s="9" t="s">
        <v>214</v>
      </c>
      <c r="B6" s="9" t="s">
        <v>215</v>
      </c>
      <c r="C6" s="9" t="s">
        <v>216</v>
      </c>
      <c r="D6" s="9" t="str">
        <f>"0,7177"</f>
        <v>0,7177</v>
      </c>
      <c r="E6" s="9" t="s">
        <v>27</v>
      </c>
      <c r="F6" s="9" t="s">
        <v>28</v>
      </c>
      <c r="G6" s="10" t="s">
        <v>136</v>
      </c>
      <c r="H6" s="10" t="s">
        <v>217</v>
      </c>
      <c r="I6" s="12" t="str">
        <f>"1710,0"</f>
        <v>1710,0</v>
      </c>
      <c r="J6" s="13" t="str">
        <f>"1227,2670"</f>
        <v>1227,2670</v>
      </c>
      <c r="K6" s="9" t="s">
        <v>37</v>
      </c>
    </row>
    <row r="8" spans="1:11" ht="15" x14ac:dyDescent="0.2">
      <c r="E8" s="6" t="s">
        <v>11</v>
      </c>
      <c r="F8" s="35" t="s">
        <v>270</v>
      </c>
    </row>
    <row r="9" spans="1:11" ht="15" x14ac:dyDescent="0.2">
      <c r="E9" s="6" t="s">
        <v>12</v>
      </c>
      <c r="F9" s="35" t="s">
        <v>273</v>
      </c>
    </row>
    <row r="10" spans="1:11" ht="15" x14ac:dyDescent="0.2">
      <c r="E10" s="6" t="s">
        <v>13</v>
      </c>
      <c r="F10" s="35" t="s">
        <v>274</v>
      </c>
    </row>
    <row r="11" spans="1:11" ht="15" x14ac:dyDescent="0.2">
      <c r="E11" s="6" t="s">
        <v>14</v>
      </c>
      <c r="F11" s="35" t="s">
        <v>275</v>
      </c>
    </row>
    <row r="12" spans="1:11" ht="15" x14ac:dyDescent="0.2">
      <c r="E12" s="6" t="s">
        <v>14</v>
      </c>
      <c r="F12" s="35" t="s">
        <v>271</v>
      </c>
    </row>
    <row r="13" spans="1:11" ht="15" x14ac:dyDescent="0.2">
      <c r="E13" s="6" t="s">
        <v>15</v>
      </c>
      <c r="F13" s="35" t="s">
        <v>272</v>
      </c>
    </row>
    <row r="14" spans="1:11" ht="15" x14ac:dyDescent="0.2">
      <c r="E14" s="6"/>
    </row>
    <row r="16" spans="1:11" ht="18" x14ac:dyDescent="0.25">
      <c r="A16" s="8" t="s">
        <v>16</v>
      </c>
      <c r="B16" s="8"/>
    </row>
    <row r="17" spans="1:5" ht="15" x14ac:dyDescent="0.2">
      <c r="A17" s="14" t="s">
        <v>72</v>
      </c>
      <c r="B17" s="14"/>
    </row>
    <row r="18" spans="1:5" ht="14.25" x14ac:dyDescent="0.2">
      <c r="A18" s="16"/>
      <c r="B18" s="17" t="s">
        <v>187</v>
      </c>
    </row>
    <row r="19" spans="1:5" ht="15" x14ac:dyDescent="0.2">
      <c r="A19" s="18" t="s">
        <v>64</v>
      </c>
      <c r="B19" s="18" t="s">
        <v>65</v>
      </c>
      <c r="C19" s="18" t="s">
        <v>66</v>
      </c>
      <c r="D19" s="18" t="s">
        <v>86</v>
      </c>
      <c r="E19" s="18" t="s">
        <v>218</v>
      </c>
    </row>
    <row r="20" spans="1:5" x14ac:dyDescent="0.2">
      <c r="A20" s="15" t="s">
        <v>213</v>
      </c>
      <c r="B20" s="4" t="s">
        <v>187</v>
      </c>
      <c r="C20" s="4" t="s">
        <v>177</v>
      </c>
      <c r="D20" s="4" t="s">
        <v>219</v>
      </c>
      <c r="E20" s="19" t="s">
        <v>220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F8" sqref="F8:F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7" bestFit="1" customWidth="1"/>
    <col min="16" max="16" width="8.5703125" style="2" bestFit="1" customWidth="1"/>
    <col min="17" max="17" width="13.7109375" style="4" bestFit="1" customWidth="1"/>
    <col min="18" max="16384" width="9.140625" style="3"/>
  </cols>
  <sheetData>
    <row r="1" spans="1:17" s="2" customFormat="1" ht="29.1" customHeight="1" x14ac:dyDescent="0.2">
      <c r="A1" s="42" t="s">
        <v>206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18</v>
      </c>
      <c r="E3" s="36" t="s">
        <v>4</v>
      </c>
      <c r="F3" s="36" t="s">
        <v>7</v>
      </c>
      <c r="G3" s="36" t="s">
        <v>20</v>
      </c>
      <c r="H3" s="36"/>
      <c r="I3" s="36"/>
      <c r="J3" s="36"/>
      <c r="K3" s="36" t="s">
        <v>21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7"/>
      <c r="P4" s="37"/>
      <c r="Q4" s="39"/>
    </row>
    <row r="5" spans="1:17" ht="15" x14ac:dyDescent="0.2">
      <c r="A5" s="40" t="s">
        <v>167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 x14ac:dyDescent="0.2">
      <c r="A6" s="9" t="s">
        <v>169</v>
      </c>
      <c r="B6" s="9" t="s">
        <v>170</v>
      </c>
      <c r="C6" s="9" t="s">
        <v>171</v>
      </c>
      <c r="D6" s="9" t="str">
        <f>"0,5869"</f>
        <v>0,5869</v>
      </c>
      <c r="E6" s="9" t="s">
        <v>27</v>
      </c>
      <c r="F6" s="9" t="s">
        <v>43</v>
      </c>
      <c r="G6" s="10" t="s">
        <v>207</v>
      </c>
      <c r="H6" s="11" t="s">
        <v>155</v>
      </c>
      <c r="I6" s="10" t="s">
        <v>155</v>
      </c>
      <c r="J6" s="11"/>
      <c r="K6" s="10" t="s">
        <v>60</v>
      </c>
      <c r="L6" s="11" t="s">
        <v>201</v>
      </c>
      <c r="M6" s="11" t="s">
        <v>201</v>
      </c>
      <c r="N6" s="11"/>
      <c r="O6" s="12" t="str">
        <f>"405,0"</f>
        <v>405,0</v>
      </c>
      <c r="P6" s="13" t="str">
        <f>"237,6945"</f>
        <v>237,6945</v>
      </c>
      <c r="Q6" s="9" t="s">
        <v>85</v>
      </c>
    </row>
    <row r="8" spans="1:17" ht="15" x14ac:dyDescent="0.2">
      <c r="E8" s="6" t="s">
        <v>11</v>
      </c>
      <c r="F8" s="35" t="s">
        <v>270</v>
      </c>
    </row>
    <row r="9" spans="1:17" ht="15" x14ac:dyDescent="0.2">
      <c r="E9" s="6" t="s">
        <v>12</v>
      </c>
      <c r="F9" s="35" t="s">
        <v>273</v>
      </c>
    </row>
    <row r="10" spans="1:17" ht="15" x14ac:dyDescent="0.2">
      <c r="E10" s="6" t="s">
        <v>13</v>
      </c>
      <c r="F10" s="35" t="s">
        <v>274</v>
      </c>
    </row>
    <row r="11" spans="1:17" ht="15" x14ac:dyDescent="0.2">
      <c r="E11" s="6" t="s">
        <v>14</v>
      </c>
      <c r="F11" s="35" t="s">
        <v>275</v>
      </c>
    </row>
    <row r="12" spans="1:17" ht="15" x14ac:dyDescent="0.2">
      <c r="E12" s="6" t="s">
        <v>14</v>
      </c>
      <c r="F12" s="35" t="s">
        <v>271</v>
      </c>
    </row>
    <row r="13" spans="1:17" ht="15" x14ac:dyDescent="0.2">
      <c r="E13" s="6" t="s">
        <v>15</v>
      </c>
      <c r="F13" s="35" t="s">
        <v>272</v>
      </c>
    </row>
    <row r="14" spans="1:17" ht="15" x14ac:dyDescent="0.2">
      <c r="E14" s="6"/>
    </row>
    <row r="16" spans="1:17" ht="18" x14ac:dyDescent="0.25">
      <c r="A16" s="8" t="s">
        <v>16</v>
      </c>
      <c r="B16" s="8"/>
    </row>
    <row r="17" spans="1:5" ht="15" x14ac:dyDescent="0.2">
      <c r="A17" s="14" t="s">
        <v>72</v>
      </c>
      <c r="B17" s="14"/>
    </row>
    <row r="18" spans="1:5" ht="14.25" x14ac:dyDescent="0.2">
      <c r="A18" s="16"/>
      <c r="B18" s="17" t="s">
        <v>63</v>
      </c>
    </row>
    <row r="19" spans="1:5" ht="15" x14ac:dyDescent="0.2">
      <c r="A19" s="18" t="s">
        <v>64</v>
      </c>
      <c r="B19" s="18" t="s">
        <v>65</v>
      </c>
      <c r="C19" s="18" t="s">
        <v>66</v>
      </c>
      <c r="D19" s="18" t="s">
        <v>67</v>
      </c>
      <c r="E19" s="18" t="s">
        <v>68</v>
      </c>
    </row>
    <row r="20" spans="1:5" x14ac:dyDescent="0.2">
      <c r="A20" s="15" t="s">
        <v>168</v>
      </c>
      <c r="B20" s="4" t="s">
        <v>63</v>
      </c>
      <c r="C20" s="4" t="s">
        <v>177</v>
      </c>
      <c r="D20" s="4" t="s">
        <v>208</v>
      </c>
      <c r="E20" s="19" t="s">
        <v>209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11" sqref="F11:F1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2" bestFit="1" customWidth="1"/>
    <col min="13" max="13" width="27.42578125" style="4" bestFit="1" customWidth="1"/>
    <col min="14" max="16384" width="9.140625" style="3"/>
  </cols>
  <sheetData>
    <row r="1" spans="1:13" s="2" customFormat="1" ht="29.1" customHeight="1" x14ac:dyDescent="0.2">
      <c r="A1" s="42" t="s">
        <v>189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18</v>
      </c>
      <c r="E3" s="36" t="s">
        <v>4</v>
      </c>
      <c r="F3" s="36" t="s">
        <v>7</v>
      </c>
      <c r="G3" s="36" t="s">
        <v>21</v>
      </c>
      <c r="H3" s="36"/>
      <c r="I3" s="36"/>
      <c r="J3" s="36"/>
      <c r="K3" s="36" t="s">
        <v>88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50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9" t="s">
        <v>191</v>
      </c>
      <c r="B6" s="9" t="s">
        <v>192</v>
      </c>
      <c r="C6" s="9" t="s">
        <v>193</v>
      </c>
      <c r="D6" s="9" t="str">
        <f>"0,5754"</f>
        <v>0,5754</v>
      </c>
      <c r="E6" s="9" t="s">
        <v>27</v>
      </c>
      <c r="F6" s="9" t="s">
        <v>43</v>
      </c>
      <c r="G6" s="10" t="s">
        <v>194</v>
      </c>
      <c r="H6" s="10" t="s">
        <v>195</v>
      </c>
      <c r="I6" s="10" t="s">
        <v>107</v>
      </c>
      <c r="J6" s="11"/>
      <c r="K6" s="12" t="str">
        <f>"210,0"</f>
        <v>210,0</v>
      </c>
      <c r="L6" s="13" t="str">
        <f>"121,9215"</f>
        <v>121,9215</v>
      </c>
      <c r="M6" s="9" t="s">
        <v>108</v>
      </c>
    </row>
    <row r="8" spans="1:13" ht="15" x14ac:dyDescent="0.2">
      <c r="A8" s="51" t="s">
        <v>101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9" t="s">
        <v>197</v>
      </c>
      <c r="B9" s="9" t="s">
        <v>198</v>
      </c>
      <c r="C9" s="9" t="s">
        <v>199</v>
      </c>
      <c r="D9" s="9" t="str">
        <f>"0,5372"</f>
        <v>0,5372</v>
      </c>
      <c r="E9" s="9" t="s">
        <v>27</v>
      </c>
      <c r="F9" s="9" t="s">
        <v>43</v>
      </c>
      <c r="G9" s="10" t="s">
        <v>120</v>
      </c>
      <c r="H9" s="10" t="s">
        <v>200</v>
      </c>
      <c r="I9" s="11" t="s">
        <v>201</v>
      </c>
      <c r="J9" s="11"/>
      <c r="K9" s="12" t="str">
        <f>"232,5"</f>
        <v>232,5</v>
      </c>
      <c r="L9" s="13" t="str">
        <f>"125,2737"</f>
        <v>125,2737</v>
      </c>
      <c r="M9" s="9" t="s">
        <v>202</v>
      </c>
    </row>
    <row r="11" spans="1:13" ht="15" x14ac:dyDescent="0.2">
      <c r="E11" s="6" t="s">
        <v>11</v>
      </c>
      <c r="F11" s="35" t="s">
        <v>270</v>
      </c>
    </row>
    <row r="12" spans="1:13" ht="15" x14ac:dyDescent="0.2">
      <c r="E12" s="6" t="s">
        <v>12</v>
      </c>
      <c r="F12" s="35" t="s">
        <v>273</v>
      </c>
    </row>
    <row r="13" spans="1:13" ht="15" x14ac:dyDescent="0.2">
      <c r="E13" s="6" t="s">
        <v>13</v>
      </c>
      <c r="F13" s="35" t="s">
        <v>274</v>
      </c>
    </row>
    <row r="14" spans="1:13" ht="15" x14ac:dyDescent="0.2">
      <c r="E14" s="6" t="s">
        <v>14</v>
      </c>
      <c r="F14" s="35" t="s">
        <v>276</v>
      </c>
    </row>
    <row r="15" spans="1:13" ht="15" x14ac:dyDescent="0.2">
      <c r="E15" s="6" t="s">
        <v>14</v>
      </c>
      <c r="F15" s="35" t="s">
        <v>271</v>
      </c>
    </row>
    <row r="16" spans="1:13" ht="15" x14ac:dyDescent="0.2">
      <c r="E16" s="6" t="s">
        <v>15</v>
      </c>
      <c r="F16" s="35" t="s">
        <v>272</v>
      </c>
    </row>
    <row r="17" spans="1:5" ht="15" x14ac:dyDescent="0.2">
      <c r="E17" s="6"/>
    </row>
    <row r="19" spans="1:5" ht="18" x14ac:dyDescent="0.25">
      <c r="A19" s="8" t="s">
        <v>16</v>
      </c>
      <c r="B19" s="8"/>
    </row>
    <row r="20" spans="1:5" ht="15" x14ac:dyDescent="0.2">
      <c r="A20" s="14" t="s">
        <v>72</v>
      </c>
      <c r="B20" s="14"/>
    </row>
    <row r="21" spans="1:5" ht="14.25" x14ac:dyDescent="0.2">
      <c r="A21" s="16"/>
      <c r="B21" s="17" t="s">
        <v>203</v>
      </c>
    </row>
    <row r="22" spans="1:5" ht="15" x14ac:dyDescent="0.2">
      <c r="A22" s="18" t="s">
        <v>64</v>
      </c>
      <c r="B22" s="18" t="s">
        <v>65</v>
      </c>
      <c r="C22" s="18" t="s">
        <v>66</v>
      </c>
      <c r="D22" s="18" t="s">
        <v>86</v>
      </c>
      <c r="E22" s="18" t="s">
        <v>68</v>
      </c>
    </row>
    <row r="23" spans="1:5" x14ac:dyDescent="0.2">
      <c r="A23" s="15" t="s">
        <v>196</v>
      </c>
      <c r="B23" s="4" t="s">
        <v>203</v>
      </c>
      <c r="C23" s="4" t="s">
        <v>124</v>
      </c>
      <c r="D23" s="4" t="s">
        <v>200</v>
      </c>
      <c r="E23" s="19" t="s">
        <v>204</v>
      </c>
    </row>
    <row r="24" spans="1:5" x14ac:dyDescent="0.2">
      <c r="A24" s="15" t="s">
        <v>190</v>
      </c>
      <c r="B24" s="4" t="s">
        <v>203</v>
      </c>
      <c r="C24" s="4" t="s">
        <v>77</v>
      </c>
      <c r="D24" s="4" t="s">
        <v>107</v>
      </c>
      <c r="E24" s="19" t="s">
        <v>205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8" sqref="F8:F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2851562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2" bestFit="1" customWidth="1"/>
    <col min="13" max="13" width="13.42578125" style="4" bestFit="1" customWidth="1"/>
    <col min="14" max="16384" width="9.140625" style="3"/>
  </cols>
  <sheetData>
    <row r="1" spans="1:13" s="2" customFormat="1" ht="29.1" customHeight="1" x14ac:dyDescent="0.2">
      <c r="A1" s="42" t="s">
        <v>179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18</v>
      </c>
      <c r="E3" s="36" t="s">
        <v>4</v>
      </c>
      <c r="F3" s="36" t="s">
        <v>7</v>
      </c>
      <c r="G3" s="36" t="s">
        <v>20</v>
      </c>
      <c r="H3" s="36"/>
      <c r="I3" s="36"/>
      <c r="J3" s="36"/>
      <c r="K3" s="36" t="s">
        <v>88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109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9" t="s">
        <v>181</v>
      </c>
      <c r="B6" s="9" t="s">
        <v>182</v>
      </c>
      <c r="C6" s="9" t="s">
        <v>183</v>
      </c>
      <c r="D6" s="9" t="str">
        <f>"0,5263"</f>
        <v>0,5263</v>
      </c>
      <c r="E6" s="9" t="s">
        <v>27</v>
      </c>
      <c r="F6" s="9" t="s">
        <v>28</v>
      </c>
      <c r="G6" s="10" t="s">
        <v>184</v>
      </c>
      <c r="H6" s="10" t="s">
        <v>185</v>
      </c>
      <c r="I6" s="10" t="s">
        <v>70</v>
      </c>
      <c r="J6" s="11"/>
      <c r="K6" s="12" t="str">
        <f>"325,0"</f>
        <v>325,0</v>
      </c>
      <c r="L6" s="13" t="str">
        <f>"195,6783"</f>
        <v>195,6783</v>
      </c>
      <c r="M6" s="9" t="s">
        <v>186</v>
      </c>
    </row>
    <row r="8" spans="1:13" ht="15" x14ac:dyDescent="0.2">
      <c r="E8" s="6" t="s">
        <v>11</v>
      </c>
      <c r="F8" s="35" t="s">
        <v>270</v>
      </c>
    </row>
    <row r="9" spans="1:13" ht="15" x14ac:dyDescent="0.2">
      <c r="E9" s="6" t="s">
        <v>12</v>
      </c>
      <c r="F9" s="35" t="s">
        <v>273</v>
      </c>
    </row>
    <row r="10" spans="1:13" ht="15" x14ac:dyDescent="0.2">
      <c r="E10" s="6" t="s">
        <v>13</v>
      </c>
      <c r="F10" s="35" t="s">
        <v>274</v>
      </c>
    </row>
    <row r="11" spans="1:13" ht="15" x14ac:dyDescent="0.2">
      <c r="E11" s="6" t="s">
        <v>14</v>
      </c>
      <c r="F11" s="35" t="s">
        <v>276</v>
      </c>
    </row>
    <row r="12" spans="1:13" ht="15" x14ac:dyDescent="0.2">
      <c r="E12" s="6" t="s">
        <v>14</v>
      </c>
      <c r="F12" s="35" t="s">
        <v>271</v>
      </c>
    </row>
    <row r="13" spans="1:13" ht="15" x14ac:dyDescent="0.2">
      <c r="E13" s="6" t="s">
        <v>15</v>
      </c>
      <c r="F13" s="35" t="s">
        <v>272</v>
      </c>
    </row>
    <row r="14" spans="1:13" ht="15" x14ac:dyDescent="0.2">
      <c r="E14" s="6"/>
    </row>
    <row r="16" spans="1:13" ht="18" x14ac:dyDescent="0.25">
      <c r="A16" s="8" t="s">
        <v>16</v>
      </c>
      <c r="B16" s="8"/>
    </row>
    <row r="17" spans="1:5" ht="15" x14ac:dyDescent="0.2">
      <c r="A17" s="14" t="s">
        <v>72</v>
      </c>
      <c r="B17" s="14"/>
    </row>
    <row r="18" spans="1:5" ht="14.25" x14ac:dyDescent="0.2">
      <c r="A18" s="16"/>
      <c r="B18" s="17" t="s">
        <v>187</v>
      </c>
    </row>
    <row r="19" spans="1:5" ht="15" x14ac:dyDescent="0.2">
      <c r="A19" s="18" t="s">
        <v>64</v>
      </c>
      <c r="B19" s="18" t="s">
        <v>65</v>
      </c>
      <c r="C19" s="18" t="s">
        <v>66</v>
      </c>
      <c r="D19" s="18" t="s">
        <v>86</v>
      </c>
      <c r="E19" s="18" t="s">
        <v>68</v>
      </c>
    </row>
    <row r="20" spans="1:5" x14ac:dyDescent="0.2">
      <c r="A20" s="15" t="s">
        <v>180</v>
      </c>
      <c r="B20" s="4" t="s">
        <v>187</v>
      </c>
      <c r="C20" s="4" t="s">
        <v>126</v>
      </c>
      <c r="D20" s="4" t="s">
        <v>70</v>
      </c>
      <c r="E20" s="19" t="s">
        <v>188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F14" sqref="F14:F19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2" bestFit="1" customWidth="1"/>
    <col min="13" max="13" width="13.7109375" style="4" bestFit="1" customWidth="1"/>
    <col min="14" max="16384" width="9.140625" style="3"/>
  </cols>
  <sheetData>
    <row r="1" spans="1:13" s="2" customFormat="1" ht="29.1" customHeight="1" x14ac:dyDescent="0.2">
      <c r="A1" s="42" t="s">
        <v>149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18</v>
      </c>
      <c r="E3" s="36" t="s">
        <v>4</v>
      </c>
      <c r="F3" s="36" t="s">
        <v>7</v>
      </c>
      <c r="G3" s="36" t="s">
        <v>20</v>
      </c>
      <c r="H3" s="36"/>
      <c r="I3" s="36"/>
      <c r="J3" s="36"/>
      <c r="K3" s="36" t="s">
        <v>88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150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9" t="s">
        <v>152</v>
      </c>
      <c r="B6" s="9" t="s">
        <v>153</v>
      </c>
      <c r="C6" s="9" t="s">
        <v>154</v>
      </c>
      <c r="D6" s="9" t="str">
        <f>"0,6901"</f>
        <v>0,6901</v>
      </c>
      <c r="E6" s="9" t="s">
        <v>27</v>
      </c>
      <c r="F6" s="9" t="s">
        <v>43</v>
      </c>
      <c r="G6" s="10" t="s">
        <v>155</v>
      </c>
      <c r="H6" s="10" t="s">
        <v>156</v>
      </c>
      <c r="I6" s="11" t="s">
        <v>157</v>
      </c>
      <c r="J6" s="11"/>
      <c r="K6" s="12" t="str">
        <f>"187,5"</f>
        <v>187,5</v>
      </c>
      <c r="L6" s="13" t="str">
        <f>"129,3938"</f>
        <v>129,3938</v>
      </c>
      <c r="M6" s="9" t="s">
        <v>158</v>
      </c>
    </row>
    <row r="8" spans="1:13" ht="15" x14ac:dyDescent="0.2">
      <c r="A8" s="51" t="s">
        <v>159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9" t="s">
        <v>161</v>
      </c>
      <c r="B9" s="9" t="s">
        <v>162</v>
      </c>
      <c r="C9" s="9" t="s">
        <v>163</v>
      </c>
      <c r="D9" s="9" t="str">
        <f>"0,6687"</f>
        <v>0,6687</v>
      </c>
      <c r="E9" s="9" t="s">
        <v>27</v>
      </c>
      <c r="F9" s="9" t="s">
        <v>43</v>
      </c>
      <c r="G9" s="10" t="s">
        <v>164</v>
      </c>
      <c r="H9" s="10" t="s">
        <v>165</v>
      </c>
      <c r="I9" s="11" t="s">
        <v>166</v>
      </c>
      <c r="J9" s="11"/>
      <c r="K9" s="12" t="str">
        <f>"260,0"</f>
        <v>260,0</v>
      </c>
      <c r="L9" s="13" t="str">
        <f>"173,8620"</f>
        <v>173,8620</v>
      </c>
      <c r="M9" s="9" t="s">
        <v>108</v>
      </c>
    </row>
    <row r="11" spans="1:13" ht="15" x14ac:dyDescent="0.2">
      <c r="A11" s="51" t="s">
        <v>167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 x14ac:dyDescent="0.2">
      <c r="A12" s="9" t="s">
        <v>169</v>
      </c>
      <c r="B12" s="9" t="s">
        <v>170</v>
      </c>
      <c r="C12" s="9" t="s">
        <v>171</v>
      </c>
      <c r="D12" s="9" t="str">
        <f>"0,5869"</f>
        <v>0,5869</v>
      </c>
      <c r="E12" s="9" t="s">
        <v>27</v>
      </c>
      <c r="F12" s="9" t="s">
        <v>43</v>
      </c>
      <c r="G12" s="10" t="s">
        <v>172</v>
      </c>
      <c r="H12" s="11"/>
      <c r="I12" s="11"/>
      <c r="J12" s="11"/>
      <c r="K12" s="12" t="str">
        <f>"222,5"</f>
        <v>222,5</v>
      </c>
      <c r="L12" s="13" t="str">
        <f>"130,5852"</f>
        <v>130,5852</v>
      </c>
      <c r="M12" s="9" t="s">
        <v>85</v>
      </c>
    </row>
    <row r="14" spans="1:13" ht="15" x14ac:dyDescent="0.2">
      <c r="E14" s="6" t="s">
        <v>11</v>
      </c>
      <c r="F14" s="35" t="s">
        <v>270</v>
      </c>
    </row>
    <row r="15" spans="1:13" ht="15" x14ac:dyDescent="0.2">
      <c r="E15" s="6" t="s">
        <v>12</v>
      </c>
      <c r="F15" s="35" t="s">
        <v>273</v>
      </c>
    </row>
    <row r="16" spans="1:13" ht="15" x14ac:dyDescent="0.2">
      <c r="E16" s="6" t="s">
        <v>13</v>
      </c>
      <c r="F16" s="35" t="s">
        <v>274</v>
      </c>
    </row>
    <row r="17" spans="1:6" ht="15" x14ac:dyDescent="0.2">
      <c r="E17" s="6" t="s">
        <v>14</v>
      </c>
      <c r="F17" s="35" t="s">
        <v>276</v>
      </c>
    </row>
    <row r="18" spans="1:6" ht="15" x14ac:dyDescent="0.2">
      <c r="E18" s="6" t="s">
        <v>14</v>
      </c>
      <c r="F18" s="35" t="s">
        <v>271</v>
      </c>
    </row>
    <row r="19" spans="1:6" ht="15" x14ac:dyDescent="0.2">
      <c r="E19" s="6" t="s">
        <v>15</v>
      </c>
      <c r="F19" s="35" t="s">
        <v>272</v>
      </c>
    </row>
    <row r="20" spans="1:6" ht="15" x14ac:dyDescent="0.2">
      <c r="E20" s="6"/>
    </row>
    <row r="22" spans="1:6" ht="18" x14ac:dyDescent="0.25">
      <c r="A22" s="8" t="s">
        <v>16</v>
      </c>
      <c r="B22" s="8"/>
    </row>
    <row r="23" spans="1:6" ht="15" x14ac:dyDescent="0.2">
      <c r="A23" s="14" t="s">
        <v>62</v>
      </c>
      <c r="B23" s="14"/>
    </row>
    <row r="24" spans="1:6" ht="14.25" x14ac:dyDescent="0.2">
      <c r="A24" s="16"/>
      <c r="B24" s="17" t="s">
        <v>63</v>
      </c>
    </row>
    <row r="25" spans="1:6" ht="15" x14ac:dyDescent="0.2">
      <c r="A25" s="18" t="s">
        <v>64</v>
      </c>
      <c r="B25" s="18" t="s">
        <v>65</v>
      </c>
      <c r="C25" s="18" t="s">
        <v>66</v>
      </c>
      <c r="D25" s="18" t="s">
        <v>86</v>
      </c>
      <c r="E25" s="18" t="s">
        <v>68</v>
      </c>
    </row>
    <row r="26" spans="1:6" x14ac:dyDescent="0.2">
      <c r="A26" s="15" t="s">
        <v>151</v>
      </c>
      <c r="B26" s="4" t="s">
        <v>63</v>
      </c>
      <c r="C26" s="4" t="s">
        <v>173</v>
      </c>
      <c r="D26" s="4" t="s">
        <v>156</v>
      </c>
      <c r="E26" s="19" t="s">
        <v>174</v>
      </c>
    </row>
    <row r="29" spans="1:6" ht="15" x14ac:dyDescent="0.2">
      <c r="A29" s="14" t="s">
        <v>72</v>
      </c>
      <c r="B29" s="14"/>
    </row>
    <row r="30" spans="1:6" ht="14.25" x14ac:dyDescent="0.2">
      <c r="A30" s="16"/>
      <c r="B30" s="17" t="s">
        <v>63</v>
      </c>
    </row>
    <row r="31" spans="1:6" ht="15" x14ac:dyDescent="0.2">
      <c r="A31" s="18" t="s">
        <v>64</v>
      </c>
      <c r="B31" s="18" t="s">
        <v>65</v>
      </c>
      <c r="C31" s="18" t="s">
        <v>66</v>
      </c>
      <c r="D31" s="18" t="s">
        <v>86</v>
      </c>
      <c r="E31" s="18" t="s">
        <v>68</v>
      </c>
    </row>
    <row r="32" spans="1:6" x14ac:dyDescent="0.2">
      <c r="A32" s="15" t="s">
        <v>160</v>
      </c>
      <c r="B32" s="4" t="s">
        <v>63</v>
      </c>
      <c r="C32" s="4" t="s">
        <v>175</v>
      </c>
      <c r="D32" s="4" t="s">
        <v>165</v>
      </c>
      <c r="E32" s="19" t="s">
        <v>176</v>
      </c>
    </row>
    <row r="33" spans="1:5" x14ac:dyDescent="0.2">
      <c r="A33" s="15" t="s">
        <v>168</v>
      </c>
      <c r="B33" s="4" t="s">
        <v>63</v>
      </c>
      <c r="C33" s="4" t="s">
        <v>177</v>
      </c>
      <c r="D33" s="4" t="s">
        <v>172</v>
      </c>
      <c r="E33" s="19" t="s">
        <v>178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F11" sqref="F11:F16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2" bestFit="1" customWidth="1"/>
    <col min="13" max="13" width="14.140625" style="4" bestFit="1" customWidth="1"/>
    <col min="14" max="16384" width="9.140625" style="3"/>
  </cols>
  <sheetData>
    <row r="1" spans="1:13" s="2" customFormat="1" ht="29.1" customHeight="1" x14ac:dyDescent="0.2">
      <c r="A1" s="42" t="s">
        <v>130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18</v>
      </c>
      <c r="E3" s="36" t="s">
        <v>4</v>
      </c>
      <c r="F3" s="36" t="s">
        <v>7</v>
      </c>
      <c r="G3" s="36" t="s">
        <v>20</v>
      </c>
      <c r="H3" s="36"/>
      <c r="I3" s="36"/>
      <c r="J3" s="36"/>
      <c r="K3" s="36" t="s">
        <v>88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22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9" t="s">
        <v>132</v>
      </c>
      <c r="B6" s="9" t="s">
        <v>133</v>
      </c>
      <c r="C6" s="9" t="s">
        <v>134</v>
      </c>
      <c r="D6" s="9" t="str">
        <f>"1,0008"</f>
        <v>1,0008</v>
      </c>
      <c r="E6" s="9" t="s">
        <v>27</v>
      </c>
      <c r="F6" s="9" t="s">
        <v>28</v>
      </c>
      <c r="G6" s="10" t="s">
        <v>135</v>
      </c>
      <c r="H6" s="10" t="s">
        <v>136</v>
      </c>
      <c r="I6" s="11" t="s">
        <v>137</v>
      </c>
      <c r="J6" s="11"/>
      <c r="K6" s="12" t="str">
        <f>"90,0"</f>
        <v>90,0</v>
      </c>
      <c r="L6" s="13" t="str">
        <f>"90,9727"</f>
        <v>90,9727</v>
      </c>
      <c r="M6" s="9" t="s">
        <v>138</v>
      </c>
    </row>
    <row r="8" spans="1:13" ht="15" x14ac:dyDescent="0.2">
      <c r="A8" s="51" t="s">
        <v>50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9" t="s">
        <v>140</v>
      </c>
      <c r="B9" s="9" t="s">
        <v>141</v>
      </c>
      <c r="C9" s="9" t="s">
        <v>142</v>
      </c>
      <c r="D9" s="9" t="str">
        <f>"0,5666"</f>
        <v>0,5666</v>
      </c>
      <c r="E9" s="9" t="s">
        <v>27</v>
      </c>
      <c r="F9" s="9" t="s">
        <v>43</v>
      </c>
      <c r="G9" s="10" t="s">
        <v>143</v>
      </c>
      <c r="H9" s="11" t="s">
        <v>144</v>
      </c>
      <c r="I9" s="11" t="s">
        <v>144</v>
      </c>
      <c r="J9" s="11"/>
      <c r="K9" s="12" t="str">
        <f>"177,5"</f>
        <v>177,5</v>
      </c>
      <c r="L9" s="13" t="str">
        <f>"100,5715"</f>
        <v>100,5715</v>
      </c>
      <c r="M9" s="9" t="s">
        <v>145</v>
      </c>
    </row>
    <row r="11" spans="1:13" ht="15" x14ac:dyDescent="0.2">
      <c r="E11" s="6" t="s">
        <v>11</v>
      </c>
      <c r="F11" s="35" t="s">
        <v>270</v>
      </c>
    </row>
    <row r="12" spans="1:13" ht="15" x14ac:dyDescent="0.2">
      <c r="E12" s="6" t="s">
        <v>12</v>
      </c>
      <c r="F12" s="35" t="s">
        <v>273</v>
      </c>
    </row>
    <row r="13" spans="1:13" ht="15" x14ac:dyDescent="0.2">
      <c r="E13" s="6" t="s">
        <v>13</v>
      </c>
      <c r="F13" s="35" t="s">
        <v>274</v>
      </c>
    </row>
    <row r="14" spans="1:13" ht="15" x14ac:dyDescent="0.2">
      <c r="E14" s="6" t="s">
        <v>14</v>
      </c>
      <c r="F14" s="35" t="s">
        <v>276</v>
      </c>
    </row>
    <row r="15" spans="1:13" ht="15" x14ac:dyDescent="0.2">
      <c r="E15" s="6" t="s">
        <v>14</v>
      </c>
      <c r="F15" s="35" t="s">
        <v>271</v>
      </c>
    </row>
    <row r="16" spans="1:13" ht="15" x14ac:dyDescent="0.2">
      <c r="E16" s="6" t="s">
        <v>15</v>
      </c>
      <c r="F16" s="35" t="s">
        <v>272</v>
      </c>
    </row>
    <row r="17" spans="1:5" ht="15" x14ac:dyDescent="0.2">
      <c r="E17" s="6"/>
    </row>
    <row r="19" spans="1:5" ht="18" x14ac:dyDescent="0.25">
      <c r="A19" s="8" t="s">
        <v>16</v>
      </c>
      <c r="B19" s="8"/>
    </row>
    <row r="20" spans="1:5" ht="15" x14ac:dyDescent="0.2">
      <c r="A20" s="14" t="s">
        <v>62</v>
      </c>
      <c r="B20" s="14"/>
    </row>
    <row r="21" spans="1:5" ht="14.25" x14ac:dyDescent="0.2">
      <c r="A21" s="16"/>
      <c r="B21" s="17" t="s">
        <v>146</v>
      </c>
    </row>
    <row r="22" spans="1:5" ht="15" x14ac:dyDescent="0.2">
      <c r="A22" s="18" t="s">
        <v>64</v>
      </c>
      <c r="B22" s="18" t="s">
        <v>65</v>
      </c>
      <c r="C22" s="18" t="s">
        <v>66</v>
      </c>
      <c r="D22" s="18" t="s">
        <v>86</v>
      </c>
      <c r="E22" s="18" t="s">
        <v>68</v>
      </c>
    </row>
    <row r="23" spans="1:5" x14ac:dyDescent="0.2">
      <c r="A23" s="15" t="s">
        <v>131</v>
      </c>
      <c r="B23" s="4" t="s">
        <v>146</v>
      </c>
      <c r="C23" s="4" t="s">
        <v>69</v>
      </c>
      <c r="D23" s="4" t="s">
        <v>136</v>
      </c>
      <c r="E23" s="19" t="s">
        <v>147</v>
      </c>
    </row>
    <row r="26" spans="1:5" ht="15" x14ac:dyDescent="0.2">
      <c r="A26" s="14" t="s">
        <v>72</v>
      </c>
      <c r="B26" s="14"/>
    </row>
    <row r="27" spans="1:5" ht="14.25" x14ac:dyDescent="0.2">
      <c r="A27" s="16"/>
      <c r="B27" s="17" t="s">
        <v>63</v>
      </c>
    </row>
    <row r="28" spans="1:5" ht="15" x14ac:dyDescent="0.2">
      <c r="A28" s="18" t="s">
        <v>64</v>
      </c>
      <c r="B28" s="18" t="s">
        <v>65</v>
      </c>
      <c r="C28" s="18" t="s">
        <v>66</v>
      </c>
      <c r="D28" s="18" t="s">
        <v>86</v>
      </c>
      <c r="E28" s="18" t="s">
        <v>68</v>
      </c>
    </row>
    <row r="29" spans="1:5" x14ac:dyDescent="0.2">
      <c r="A29" s="15" t="s">
        <v>139</v>
      </c>
      <c r="B29" s="4" t="s">
        <v>63</v>
      </c>
      <c r="C29" s="4" t="s">
        <v>77</v>
      </c>
      <c r="D29" s="4" t="s">
        <v>143</v>
      </c>
      <c r="E29" s="19" t="s">
        <v>148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F15" sqref="F15:F20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2851562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2" t="s">
        <v>100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18</v>
      </c>
      <c r="E3" s="36" t="s">
        <v>4</v>
      </c>
      <c r="F3" s="36" t="s">
        <v>7</v>
      </c>
      <c r="G3" s="36" t="s">
        <v>20</v>
      </c>
      <c r="H3" s="36"/>
      <c r="I3" s="36"/>
      <c r="J3" s="36"/>
      <c r="K3" s="36" t="s">
        <v>88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101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9" t="s">
        <v>103</v>
      </c>
      <c r="B6" s="9" t="s">
        <v>104</v>
      </c>
      <c r="C6" s="9" t="s">
        <v>105</v>
      </c>
      <c r="D6" s="9" t="str">
        <f>"0,5370"</f>
        <v>0,5370</v>
      </c>
      <c r="E6" s="9" t="s">
        <v>27</v>
      </c>
      <c r="F6" s="9" t="s">
        <v>28</v>
      </c>
      <c r="G6" s="10" t="s">
        <v>106</v>
      </c>
      <c r="H6" s="10" t="s">
        <v>55</v>
      </c>
      <c r="I6" s="11" t="s">
        <v>107</v>
      </c>
      <c r="J6" s="11"/>
      <c r="K6" s="12" t="str">
        <f>"200,0"</f>
        <v>200,0</v>
      </c>
      <c r="L6" s="13" t="str">
        <f>"107,4000"</f>
        <v>107,4000</v>
      </c>
      <c r="M6" s="9" t="s">
        <v>108</v>
      </c>
    </row>
    <row r="8" spans="1:13" ht="15" x14ac:dyDescent="0.2">
      <c r="A8" s="51" t="s">
        <v>109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20" t="s">
        <v>111</v>
      </c>
      <c r="B9" s="20" t="s">
        <v>112</v>
      </c>
      <c r="C9" s="20" t="s">
        <v>113</v>
      </c>
      <c r="D9" s="20" t="str">
        <f>"0,5226"</f>
        <v>0,5226</v>
      </c>
      <c r="E9" s="20" t="s">
        <v>27</v>
      </c>
      <c r="F9" s="20" t="s">
        <v>28</v>
      </c>
      <c r="G9" s="22" t="s">
        <v>106</v>
      </c>
      <c r="H9" s="21" t="s">
        <v>55</v>
      </c>
      <c r="I9" s="22" t="s">
        <v>55</v>
      </c>
      <c r="J9" s="21"/>
      <c r="K9" s="26" t="str">
        <f>"200,0"</f>
        <v>200,0</v>
      </c>
      <c r="L9" s="27" t="str">
        <f>"104,5200"</f>
        <v>104,5200</v>
      </c>
      <c r="M9" s="20" t="s">
        <v>108</v>
      </c>
    </row>
    <row r="10" spans="1:13" x14ac:dyDescent="0.2">
      <c r="A10" s="23" t="s">
        <v>111</v>
      </c>
      <c r="B10" s="23" t="s">
        <v>114</v>
      </c>
      <c r="C10" s="23" t="s">
        <v>113</v>
      </c>
      <c r="D10" s="23" t="str">
        <f>"0,5226"</f>
        <v>0,5226</v>
      </c>
      <c r="E10" s="23" t="s">
        <v>27</v>
      </c>
      <c r="F10" s="23" t="s">
        <v>28</v>
      </c>
      <c r="G10" s="25" t="s">
        <v>106</v>
      </c>
      <c r="H10" s="24" t="s">
        <v>55</v>
      </c>
      <c r="I10" s="25" t="s">
        <v>55</v>
      </c>
      <c r="J10" s="24"/>
      <c r="K10" s="28" t="str">
        <f>"200,0"</f>
        <v>200,0</v>
      </c>
      <c r="L10" s="29" t="str">
        <f>"149,4636"</f>
        <v>149,4636</v>
      </c>
      <c r="M10" s="23" t="s">
        <v>108</v>
      </c>
    </row>
    <row r="12" spans="1:13" ht="15" x14ac:dyDescent="0.2">
      <c r="A12" s="51" t="s">
        <v>115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 x14ac:dyDescent="0.2">
      <c r="A13" s="9" t="s">
        <v>117</v>
      </c>
      <c r="B13" s="9" t="s">
        <v>118</v>
      </c>
      <c r="C13" s="9" t="s">
        <v>119</v>
      </c>
      <c r="D13" s="9" t="str">
        <f>"0,4846"</f>
        <v>0,4846</v>
      </c>
      <c r="E13" s="9" t="s">
        <v>27</v>
      </c>
      <c r="F13" s="9" t="s">
        <v>28</v>
      </c>
      <c r="G13" s="10" t="s">
        <v>56</v>
      </c>
      <c r="H13" s="10" t="s">
        <v>120</v>
      </c>
      <c r="I13" s="11" t="s">
        <v>121</v>
      </c>
      <c r="J13" s="11"/>
      <c r="K13" s="12" t="str">
        <f>"225,0"</f>
        <v>225,0</v>
      </c>
      <c r="L13" s="13" t="str">
        <f>"109,0305"</f>
        <v>109,0305</v>
      </c>
      <c r="M13" s="9" t="s">
        <v>108</v>
      </c>
    </row>
    <row r="15" spans="1:13" ht="15" x14ac:dyDescent="0.2">
      <c r="E15" s="6" t="s">
        <v>11</v>
      </c>
      <c r="F15" s="35" t="s">
        <v>270</v>
      </c>
    </row>
    <row r="16" spans="1:13" ht="15" x14ac:dyDescent="0.2">
      <c r="E16" s="6" t="s">
        <v>12</v>
      </c>
      <c r="F16" s="35" t="s">
        <v>273</v>
      </c>
    </row>
    <row r="17" spans="1:6" ht="15" x14ac:dyDescent="0.2">
      <c r="E17" s="6" t="s">
        <v>13</v>
      </c>
      <c r="F17" s="35" t="s">
        <v>274</v>
      </c>
    </row>
    <row r="18" spans="1:6" ht="15" x14ac:dyDescent="0.2">
      <c r="E18" s="6" t="s">
        <v>14</v>
      </c>
      <c r="F18" s="35" t="s">
        <v>276</v>
      </c>
    </row>
    <row r="19" spans="1:6" ht="15" x14ac:dyDescent="0.2">
      <c r="E19" s="6" t="s">
        <v>14</v>
      </c>
      <c r="F19" s="35" t="s">
        <v>271</v>
      </c>
    </row>
    <row r="20" spans="1:6" ht="15" x14ac:dyDescent="0.2">
      <c r="E20" s="6" t="s">
        <v>15</v>
      </c>
      <c r="F20" s="35" t="s">
        <v>272</v>
      </c>
    </row>
    <row r="21" spans="1:6" ht="15" x14ac:dyDescent="0.2">
      <c r="E21" s="6"/>
    </row>
    <row r="23" spans="1:6" ht="18" x14ac:dyDescent="0.25">
      <c r="A23" s="8" t="s">
        <v>16</v>
      </c>
      <c r="B23" s="8"/>
    </row>
    <row r="24" spans="1:6" ht="15" x14ac:dyDescent="0.2">
      <c r="A24" s="14" t="s">
        <v>72</v>
      </c>
      <c r="B24" s="14"/>
    </row>
    <row r="25" spans="1:6" ht="14.25" x14ac:dyDescent="0.2">
      <c r="A25" s="16"/>
      <c r="B25" s="17" t="s">
        <v>63</v>
      </c>
    </row>
    <row r="26" spans="1:6" ht="15" x14ac:dyDescent="0.2">
      <c r="A26" s="18" t="s">
        <v>64</v>
      </c>
      <c r="B26" s="18" t="s">
        <v>65</v>
      </c>
      <c r="C26" s="18" t="s">
        <v>66</v>
      </c>
      <c r="D26" s="18" t="s">
        <v>86</v>
      </c>
      <c r="E26" s="18" t="s">
        <v>68</v>
      </c>
    </row>
    <row r="27" spans="1:6" x14ac:dyDescent="0.2">
      <c r="A27" s="15" t="s">
        <v>116</v>
      </c>
      <c r="B27" s="4" t="s">
        <v>63</v>
      </c>
      <c r="C27" s="4" t="s">
        <v>122</v>
      </c>
      <c r="D27" s="4" t="s">
        <v>120</v>
      </c>
      <c r="E27" s="19" t="s">
        <v>123</v>
      </c>
    </row>
    <row r="28" spans="1:6" x14ac:dyDescent="0.2">
      <c r="A28" s="15" t="s">
        <v>102</v>
      </c>
      <c r="B28" s="4" t="s">
        <v>63</v>
      </c>
      <c r="C28" s="4" t="s">
        <v>124</v>
      </c>
      <c r="D28" s="4" t="s">
        <v>55</v>
      </c>
      <c r="E28" s="19" t="s">
        <v>125</v>
      </c>
    </row>
    <row r="29" spans="1:6" x14ac:dyDescent="0.2">
      <c r="A29" s="15" t="s">
        <v>110</v>
      </c>
      <c r="B29" s="4" t="s">
        <v>63</v>
      </c>
      <c r="C29" s="4" t="s">
        <v>126</v>
      </c>
      <c r="D29" s="4" t="s">
        <v>55</v>
      </c>
      <c r="E29" s="19" t="s">
        <v>127</v>
      </c>
    </row>
    <row r="31" spans="1:6" ht="14.25" x14ac:dyDescent="0.2">
      <c r="A31" s="16"/>
      <c r="B31" s="17" t="s">
        <v>128</v>
      </c>
    </row>
    <row r="32" spans="1:6" ht="15" x14ac:dyDescent="0.2">
      <c r="A32" s="18" t="s">
        <v>64</v>
      </c>
      <c r="B32" s="18" t="s">
        <v>65</v>
      </c>
      <c r="C32" s="18" t="s">
        <v>66</v>
      </c>
      <c r="D32" s="18" t="s">
        <v>86</v>
      </c>
      <c r="E32" s="18" t="s">
        <v>68</v>
      </c>
    </row>
    <row r="33" spans="1:5" x14ac:dyDescent="0.2">
      <c r="A33" s="15" t="s">
        <v>110</v>
      </c>
      <c r="B33" s="4" t="s">
        <v>128</v>
      </c>
      <c r="C33" s="4" t="s">
        <v>126</v>
      </c>
      <c r="D33" s="4" t="s">
        <v>55</v>
      </c>
      <c r="E33" s="19" t="s">
        <v>129</v>
      </c>
    </row>
  </sheetData>
  <mergeCells count="14">
    <mergeCell ref="A8:J8"/>
    <mergeCell ref="A12:J1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F12" sqref="F12:F17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7.5703125" style="2" bestFit="1" customWidth="1"/>
    <col min="13" max="13" width="15.42578125" style="4" bestFit="1" customWidth="1"/>
    <col min="14" max="16384" width="9.140625" style="3"/>
  </cols>
  <sheetData>
    <row r="1" spans="1:13" s="2" customFormat="1" ht="29.1" customHeight="1" x14ac:dyDescent="0.2">
      <c r="A1" s="42" t="s">
        <v>89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6</v>
      </c>
      <c r="C3" s="50" t="s">
        <v>10</v>
      </c>
      <c r="D3" s="36" t="s">
        <v>18</v>
      </c>
      <c r="E3" s="36" t="s">
        <v>4</v>
      </c>
      <c r="F3" s="36" t="s">
        <v>7</v>
      </c>
      <c r="G3" s="36" t="s">
        <v>20</v>
      </c>
      <c r="H3" s="36"/>
      <c r="I3" s="36"/>
      <c r="J3" s="36"/>
      <c r="K3" s="36" t="s">
        <v>88</v>
      </c>
      <c r="L3" s="36" t="s">
        <v>3</v>
      </c>
      <c r="M3" s="38" t="s">
        <v>2</v>
      </c>
    </row>
    <row r="4" spans="1:13" s="1" customFormat="1" ht="21" customHeight="1" thickBot="1" x14ac:dyDescent="0.25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 x14ac:dyDescent="0.2">
      <c r="A5" s="40" t="s">
        <v>38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x14ac:dyDescent="0.2">
      <c r="A6" s="9" t="s">
        <v>40</v>
      </c>
      <c r="B6" s="9" t="s">
        <v>41</v>
      </c>
      <c r="C6" s="9" t="s">
        <v>42</v>
      </c>
      <c r="D6" s="9" t="str">
        <f>"0,7429"</f>
        <v>0,7429</v>
      </c>
      <c r="E6" s="9" t="s">
        <v>27</v>
      </c>
      <c r="F6" s="9" t="s">
        <v>43</v>
      </c>
      <c r="G6" s="11" t="s">
        <v>46</v>
      </c>
      <c r="H6" s="10" t="s">
        <v>46</v>
      </c>
      <c r="I6" s="11" t="s">
        <v>90</v>
      </c>
      <c r="J6" s="11"/>
      <c r="K6" s="12" t="str">
        <f>"125,0"</f>
        <v>125,0</v>
      </c>
      <c r="L6" s="13" t="str">
        <f>"96,5770"</f>
        <v>96,5770</v>
      </c>
      <c r="M6" s="9" t="s">
        <v>49</v>
      </c>
    </row>
    <row r="8" spans="1:13" ht="15" x14ac:dyDescent="0.2">
      <c r="A8" s="51" t="s">
        <v>50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20" t="s">
        <v>82</v>
      </c>
      <c r="B9" s="20" t="s">
        <v>83</v>
      </c>
      <c r="C9" s="20" t="s">
        <v>84</v>
      </c>
      <c r="D9" s="20" t="str">
        <f>"0,5627"</f>
        <v>0,5627</v>
      </c>
      <c r="E9" s="20" t="s">
        <v>27</v>
      </c>
      <c r="F9" s="20" t="s">
        <v>43</v>
      </c>
      <c r="G9" s="21" t="s">
        <v>57</v>
      </c>
      <c r="H9" s="22" t="s">
        <v>57</v>
      </c>
      <c r="I9" s="21" t="s">
        <v>48</v>
      </c>
      <c r="J9" s="21"/>
      <c r="K9" s="26" t="str">
        <f>"155,0"</f>
        <v>155,0</v>
      </c>
      <c r="L9" s="27" t="str">
        <f>"87,2185"</f>
        <v>87,2185</v>
      </c>
      <c r="M9" s="20" t="s">
        <v>85</v>
      </c>
    </row>
    <row r="10" spans="1:13" x14ac:dyDescent="0.2">
      <c r="A10" s="23" t="s">
        <v>92</v>
      </c>
      <c r="B10" s="23" t="s">
        <v>93</v>
      </c>
      <c r="C10" s="23" t="s">
        <v>94</v>
      </c>
      <c r="D10" s="23" t="str">
        <f>"0,5648"</f>
        <v>0,5648</v>
      </c>
      <c r="E10" s="23" t="s">
        <v>27</v>
      </c>
      <c r="F10" s="23" t="s">
        <v>28</v>
      </c>
      <c r="G10" s="25" t="s">
        <v>31</v>
      </c>
      <c r="H10" s="25" t="s">
        <v>95</v>
      </c>
      <c r="I10" s="25" t="s">
        <v>96</v>
      </c>
      <c r="J10" s="24"/>
      <c r="K10" s="28" t="str">
        <f>"142,5"</f>
        <v>142,5</v>
      </c>
      <c r="L10" s="29" t="str">
        <f>"80,4840"</f>
        <v>80,4840</v>
      </c>
      <c r="M10" s="23" t="s">
        <v>37</v>
      </c>
    </row>
    <row r="12" spans="1:13" ht="15" x14ac:dyDescent="0.2">
      <c r="E12" s="6" t="s">
        <v>11</v>
      </c>
      <c r="F12" s="35" t="s">
        <v>270</v>
      </c>
    </row>
    <row r="13" spans="1:13" ht="15" x14ac:dyDescent="0.2">
      <c r="E13" s="6" t="s">
        <v>12</v>
      </c>
      <c r="F13" s="35" t="s">
        <v>273</v>
      </c>
    </row>
    <row r="14" spans="1:13" ht="15" x14ac:dyDescent="0.2">
      <c r="E14" s="6" t="s">
        <v>13</v>
      </c>
      <c r="F14" s="35" t="s">
        <v>274</v>
      </c>
    </row>
    <row r="15" spans="1:13" ht="15" x14ac:dyDescent="0.2">
      <c r="E15" s="6" t="s">
        <v>14</v>
      </c>
      <c r="F15" s="35" t="s">
        <v>276</v>
      </c>
    </row>
    <row r="16" spans="1:13" ht="15" x14ac:dyDescent="0.2">
      <c r="E16" s="6" t="s">
        <v>14</v>
      </c>
      <c r="F16" s="35" t="s">
        <v>271</v>
      </c>
    </row>
    <row r="17" spans="1:6" ht="15" x14ac:dyDescent="0.2">
      <c r="E17" s="6" t="s">
        <v>15</v>
      </c>
      <c r="F17" s="35" t="s">
        <v>272</v>
      </c>
    </row>
    <row r="18" spans="1:6" ht="15" x14ac:dyDescent="0.2">
      <c r="E18" s="6"/>
    </row>
    <row r="20" spans="1:6" ht="18" x14ac:dyDescent="0.25">
      <c r="A20" s="8" t="s">
        <v>16</v>
      </c>
      <c r="B20" s="8"/>
    </row>
    <row r="21" spans="1:6" ht="15" x14ac:dyDescent="0.2">
      <c r="A21" s="14" t="s">
        <v>72</v>
      </c>
      <c r="B21" s="14"/>
    </row>
    <row r="22" spans="1:6" ht="14.25" x14ac:dyDescent="0.2">
      <c r="A22" s="16"/>
      <c r="B22" s="17" t="s">
        <v>73</v>
      </c>
    </row>
    <row r="23" spans="1:6" ht="15" x14ac:dyDescent="0.2">
      <c r="A23" s="18" t="s">
        <v>64</v>
      </c>
      <c r="B23" s="18" t="s">
        <v>65</v>
      </c>
      <c r="C23" s="18" t="s">
        <v>66</v>
      </c>
      <c r="D23" s="18" t="s">
        <v>86</v>
      </c>
      <c r="E23" s="18" t="s">
        <v>68</v>
      </c>
    </row>
    <row r="24" spans="1:6" x14ac:dyDescent="0.2">
      <c r="A24" s="15" t="s">
        <v>39</v>
      </c>
      <c r="B24" s="4" t="s">
        <v>73</v>
      </c>
      <c r="C24" s="4" t="s">
        <v>74</v>
      </c>
      <c r="D24" s="4" t="s">
        <v>46</v>
      </c>
      <c r="E24" s="19" t="s">
        <v>97</v>
      </c>
    </row>
    <row r="26" spans="1:6" ht="14.25" x14ac:dyDescent="0.2">
      <c r="A26" s="16"/>
      <c r="B26" s="17" t="s">
        <v>63</v>
      </c>
    </row>
    <row r="27" spans="1:6" ht="15" x14ac:dyDescent="0.2">
      <c r="A27" s="18" t="s">
        <v>64</v>
      </c>
      <c r="B27" s="18" t="s">
        <v>65</v>
      </c>
      <c r="C27" s="18" t="s">
        <v>66</v>
      </c>
      <c r="D27" s="18" t="s">
        <v>86</v>
      </c>
      <c r="E27" s="18" t="s">
        <v>68</v>
      </c>
    </row>
    <row r="28" spans="1:6" x14ac:dyDescent="0.2">
      <c r="A28" s="15" t="s">
        <v>81</v>
      </c>
      <c r="B28" s="4" t="s">
        <v>63</v>
      </c>
      <c r="C28" s="4" t="s">
        <v>77</v>
      </c>
      <c r="D28" s="4" t="s">
        <v>57</v>
      </c>
      <c r="E28" s="19" t="s">
        <v>98</v>
      </c>
    </row>
    <row r="29" spans="1:6" x14ac:dyDescent="0.2">
      <c r="A29" s="15" t="s">
        <v>91</v>
      </c>
      <c r="B29" s="4" t="s">
        <v>63</v>
      </c>
      <c r="C29" s="4" t="s">
        <v>77</v>
      </c>
      <c r="D29" s="4" t="s">
        <v>96</v>
      </c>
      <c r="E29" s="19" t="s">
        <v>99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Бицепс Любители</vt:lpstr>
      <vt:lpstr>Люб. народный жим 1 вес</vt:lpstr>
      <vt:lpstr>Двоеборье проф.</vt:lpstr>
      <vt:lpstr>Люб. тяга б.э.</vt:lpstr>
      <vt:lpstr>ПРО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Люб. Военный жим класс.</vt:lpstr>
      <vt:lpstr>Люб. ПЛ.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2020-11-13T07:26:21Z</dcterms:modified>
</cp:coreProperties>
</file>