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 firstSheet="6" activeTab="7"/>
  </bookViews>
  <sheets>
    <sheet name="Бицепс Профессионалы" sheetId="6" r:id="rId1"/>
    <sheet name="Бицепс Любители" sheetId="5" r:id="rId2"/>
    <sheet name="Люб. народный жим 1_2 вес" sheetId="8" r:id="rId3"/>
    <sheet name="ПРО тяга б.э." sheetId="9" r:id="rId4"/>
    <sheet name="Люб. тяга б.э." sheetId="10" r:id="rId5"/>
    <sheet name="ПРО жим софт мн.петельная" sheetId="11" r:id="rId6"/>
    <sheet name="ПРО жим б.э." sheetId="12" r:id="rId7"/>
    <sheet name="Люб. жим б.э." sheetId="13" r:id="rId8"/>
    <sheet name="Русская тяга проф. 150 кг." sheetId="14" r:id="rId9"/>
    <sheet name="РБ Проф 30 кг." sheetId="15" r:id="rId10"/>
    <sheet name="РЖ любители 55 кг." sheetId="16" r:id="rId11"/>
    <sheet name="РЖ Проф 55 кг." sheetId="17" r:id="rId12"/>
    <sheet name="РЖ Проф 35 кг." sheetId="18" r:id="rId13"/>
  </sheets>
  <definedNames>
    <definedName name="_FilterDatabase" localSheetId="1" hidden="1">'Бицепс Любители'!$A$1:$K$3</definedName>
    <definedName name="_FilterDatabase" localSheetId="12" hidden="1">'РЖ Проф 35 кг.'!$A$1:$I$3</definedName>
  </definedNames>
  <calcPr calcId="162913" refMode="R1C1"/>
</workbook>
</file>

<file path=xl/calcChain.xml><?xml version="1.0" encoding="utf-8"?>
<calcChain xmlns="http://schemas.openxmlformats.org/spreadsheetml/2006/main">
  <c r="D6" i="18" l="1"/>
  <c r="I6" i="18"/>
  <c r="J6" i="18"/>
  <c r="D6" i="17"/>
  <c r="I6" i="17"/>
  <c r="J6" i="17"/>
  <c r="D6" i="16"/>
  <c r="I6" i="16"/>
  <c r="J6" i="16"/>
  <c r="D7" i="16"/>
  <c r="I7" i="16"/>
  <c r="J7" i="16"/>
  <c r="D8" i="16"/>
  <c r="I8" i="16"/>
  <c r="J8" i="16"/>
  <c r="D6" i="15"/>
  <c r="I6" i="15"/>
  <c r="J6" i="15"/>
  <c r="D7" i="15"/>
  <c r="I7" i="15"/>
  <c r="J7" i="15"/>
  <c r="D6" i="14"/>
  <c r="I6" i="14"/>
  <c r="J6" i="14"/>
  <c r="D6" i="13" l="1"/>
  <c r="K6" i="13"/>
  <c r="L6" i="13"/>
  <c r="D9" i="13"/>
  <c r="K9" i="13"/>
  <c r="L9" i="13"/>
  <c r="D12" i="13"/>
  <c r="K12" i="13"/>
  <c r="L12" i="13"/>
  <c r="D13" i="13"/>
  <c r="K13" i="13"/>
  <c r="L13" i="13"/>
  <c r="D14" i="13"/>
  <c r="K14" i="13"/>
  <c r="L14" i="13"/>
  <c r="D17" i="13"/>
  <c r="K17" i="13"/>
  <c r="L17" i="13"/>
  <c r="D20" i="13"/>
  <c r="K20" i="13"/>
  <c r="L20" i="13"/>
  <c r="D21" i="13"/>
  <c r="K21" i="13"/>
  <c r="L21" i="13"/>
  <c r="D22" i="13"/>
  <c r="K22" i="13"/>
  <c r="L22" i="13"/>
  <c r="D25" i="13"/>
  <c r="K25" i="13"/>
  <c r="L25" i="13"/>
  <c r="D28" i="13"/>
  <c r="K28" i="13"/>
  <c r="L28" i="13"/>
  <c r="D29" i="13"/>
  <c r="K29" i="13"/>
  <c r="L29" i="13"/>
  <c r="D6" i="12"/>
  <c r="K6" i="12"/>
  <c r="L6" i="12"/>
  <c r="D9" i="12"/>
  <c r="K9" i="12"/>
  <c r="L9" i="12"/>
  <c r="D6" i="11"/>
  <c r="K6" i="11"/>
  <c r="L6" i="11"/>
  <c r="D9" i="11"/>
  <c r="K9" i="11"/>
  <c r="L9" i="11"/>
  <c r="D6" i="10"/>
  <c r="K6" i="10"/>
  <c r="L6" i="10"/>
  <c r="D7" i="10"/>
  <c r="K7" i="10"/>
  <c r="L7" i="10"/>
  <c r="D10" i="10"/>
  <c r="K10" i="10"/>
  <c r="L10" i="10"/>
  <c r="D13" i="10"/>
  <c r="K13" i="10"/>
  <c r="L13" i="10"/>
  <c r="D16" i="10"/>
  <c r="K16" i="10"/>
  <c r="L16" i="10"/>
  <c r="D19" i="10"/>
  <c r="K19" i="10"/>
  <c r="L19" i="10"/>
  <c r="D6" i="9"/>
  <c r="K6" i="9"/>
  <c r="L6" i="9"/>
  <c r="D6" i="8" l="1"/>
  <c r="I6" i="8"/>
  <c r="J6" i="8"/>
  <c r="D9" i="8"/>
  <c r="I9" i="8"/>
  <c r="J9" i="8"/>
  <c r="D12" i="8"/>
  <c r="I12" i="8"/>
  <c r="J12" i="8"/>
  <c r="D15" i="8"/>
  <c r="I15" i="8"/>
  <c r="J15" i="8"/>
  <c r="D18" i="8"/>
  <c r="I18" i="8"/>
  <c r="J18" i="8"/>
  <c r="L6" i="6" l="1"/>
  <c r="K6" i="6"/>
  <c r="D6" i="6"/>
  <c r="L20" i="5"/>
  <c r="K20" i="5"/>
  <c r="D20" i="5"/>
  <c r="L17" i="5"/>
  <c r="K17" i="5"/>
  <c r="D17" i="5"/>
  <c r="L16" i="5"/>
  <c r="K16" i="5"/>
  <c r="D16" i="5"/>
  <c r="L13" i="5"/>
  <c r="K13" i="5"/>
  <c r="D13" i="5"/>
  <c r="L12" i="5"/>
  <c r="K12" i="5"/>
  <c r="D12" i="5"/>
  <c r="L9" i="5"/>
  <c r="K9" i="5"/>
  <c r="D9" i="5"/>
  <c r="L6" i="5"/>
  <c r="K6" i="5"/>
  <c r="D6" i="5"/>
</calcChain>
</file>

<file path=xl/sharedStrings.xml><?xml version="1.0" encoding="utf-8"?>
<sst xmlns="http://schemas.openxmlformats.org/spreadsheetml/2006/main" count="1068" uniqueCount="395">
  <si>
    <t>ФИО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</si>
  <si>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</si>
  <si>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</si>
  <si>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</si>
  <si>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</si>
  <si>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</si>
  <si>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</si>
  <si>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</si>
  <si>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</si>
  <si>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</si>
  <si>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Чемпионат Юга России (Пауэрспорт)
Одиночный подъём штанги на бицепс Любители
Краснодар/Краснодарский край 23 октября 2021 г.</t>
  </si>
  <si>
    <t>Shv/Mel</t>
  </si>
  <si>
    <t>Подъем на бицепс</t>
  </si>
  <si>
    <t>ВЕСОВАЯ КАТЕГОРИЯ   52</t>
  </si>
  <si>
    <t>Базыльникова Кристина</t>
  </si>
  <si>
    <t>1. Базыльникова Кристина</t>
  </si>
  <si>
    <t>Открытая (07.08.1989)/32</t>
  </si>
  <si>
    <t>43,40</t>
  </si>
  <si>
    <t xml:space="preserve">Витязь </t>
  </si>
  <si>
    <t xml:space="preserve">Анапа/Краснодарский край </t>
  </si>
  <si>
    <t>27,5</t>
  </si>
  <si>
    <t>30,0</t>
  </si>
  <si>
    <t>32,5</t>
  </si>
  <si>
    <t xml:space="preserve">Медведьева Юлия </t>
  </si>
  <si>
    <t>ВЕСОВАЯ КАТЕГОРИЯ   60</t>
  </si>
  <si>
    <t>Варсовская Анжелика</t>
  </si>
  <si>
    <t>1. Варсовская Анжелика</t>
  </si>
  <si>
    <t>Мастера 45 - 49 (15.06.1974)/47</t>
  </si>
  <si>
    <t>60,00</t>
  </si>
  <si>
    <t>35,0</t>
  </si>
  <si>
    <t>ВЕСОВАЯ КАТЕГОРИЯ   75</t>
  </si>
  <si>
    <t>Лойко Артем</t>
  </si>
  <si>
    <t>1. Лойко Артем</t>
  </si>
  <si>
    <t>Юноши 18 - 19 (08.04.2003)/18</t>
  </si>
  <si>
    <t>74,00</t>
  </si>
  <si>
    <t xml:space="preserve">лично </t>
  </si>
  <si>
    <t xml:space="preserve">Майкоп/Адыгея </t>
  </si>
  <si>
    <t>50,0</t>
  </si>
  <si>
    <t>55,0</t>
  </si>
  <si>
    <t>60,0</t>
  </si>
  <si>
    <t xml:space="preserve">Лойко И. Н. </t>
  </si>
  <si>
    <t>Смирнов Алексей</t>
  </si>
  <si>
    <t>1. Смирнов Алексей</t>
  </si>
  <si>
    <t>Открытая (20.02.1988)/33</t>
  </si>
  <si>
    <t>74,20</t>
  </si>
  <si>
    <t xml:space="preserve">Фитнес Клуб Олимпийский </t>
  </si>
  <si>
    <t xml:space="preserve">Белореченск/Краснодарский край </t>
  </si>
  <si>
    <t>45,0</t>
  </si>
  <si>
    <t xml:space="preserve">Армашевский Михаил </t>
  </si>
  <si>
    <t>ВЕСОВАЯ КАТЕГОРИЯ   90</t>
  </si>
  <si>
    <t>Боденюк Александр</t>
  </si>
  <si>
    <t>1. Боденюк Александр</t>
  </si>
  <si>
    <t>Юноши 16 - 17 (21.01.2004)/17</t>
  </si>
  <si>
    <t>89,80</t>
  </si>
  <si>
    <t xml:space="preserve">Боденюк А </t>
  </si>
  <si>
    <t xml:space="preserve">Кропоткин/Краснодарский край </t>
  </si>
  <si>
    <t>57,5</t>
  </si>
  <si>
    <t>65,0</t>
  </si>
  <si>
    <t xml:space="preserve">Беседин Дмитрий </t>
  </si>
  <si>
    <t>Куковякин Дмитрий</t>
  </si>
  <si>
    <t>1. Куковякин Дмитрий</t>
  </si>
  <si>
    <t>Мастера 40 - 44 (29.09.1979)/42</t>
  </si>
  <si>
    <t>88,10</t>
  </si>
  <si>
    <t>70,0</t>
  </si>
  <si>
    <t>ВЕСОВАЯ КАТЕГОРИЯ   100</t>
  </si>
  <si>
    <t>Куданов Иван</t>
  </si>
  <si>
    <t>1. Куданов Иван</t>
  </si>
  <si>
    <t>Юниоры 20 - 23 (08.11.1998)/22</t>
  </si>
  <si>
    <t>100,00</t>
  </si>
  <si>
    <t xml:space="preserve">FTZ </t>
  </si>
  <si>
    <t xml:space="preserve">Краснодар/Краснодарский край </t>
  </si>
  <si>
    <t>80,0</t>
  </si>
  <si>
    <t>85,0</t>
  </si>
  <si>
    <t xml:space="preserve">Геворк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</si>
  <si>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</si>
  <si>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</si>
  <si>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</si>
  <si>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</si>
  <si>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</si>
  <si>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</si>
  <si>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</si>
  <si>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</si>
  <si>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</si>
  <si>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</si>
  <si>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</si>
  <si>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Результат </t>
  </si>
  <si>
    <t xml:space="preserve">Shv/Mel </t>
  </si>
  <si>
    <t>52</t>
  </si>
  <si>
    <t>33,6300</t>
  </si>
  <si>
    <t xml:space="preserve">Мастера </t>
  </si>
  <si>
    <t xml:space="preserve">Мастера 45 - 49 </t>
  </si>
  <si>
    <t>60</t>
  </si>
  <si>
    <t>28,2031</t>
  </si>
  <si>
    <t xml:space="preserve">Мужчины </t>
  </si>
  <si>
    <t xml:space="preserve">Юноши </t>
  </si>
  <si>
    <t xml:space="preserve">Юноши 18 - 19 </t>
  </si>
  <si>
    <t>75</t>
  </si>
  <si>
    <t>39,1543</t>
  </si>
  <si>
    <t xml:space="preserve">Юноши 16 - 17 </t>
  </si>
  <si>
    <t>90</t>
  </si>
  <si>
    <t>37,9793</t>
  </si>
  <si>
    <t xml:space="preserve">Юниоры </t>
  </si>
  <si>
    <t xml:space="preserve">Юниоры 20 - 23 </t>
  </si>
  <si>
    <t>100</t>
  </si>
  <si>
    <t>44,7632</t>
  </si>
  <si>
    <t>30,1545</t>
  </si>
  <si>
    <t xml:space="preserve">Мастера 40 - 44 </t>
  </si>
  <si>
    <t>38,8919</t>
  </si>
  <si>
    <t>Результат</t>
  </si>
  <si>
    <t>Чемпионат Юга России (Пауэрспорт)
Одиночный подъём штанги на бицепс Профессионалы
Краснодар/Краснодарский край 23 октября 2021 г.</t>
  </si>
  <si>
    <t>ВЕСОВАЯ КАТЕГОРИЯ   82.5</t>
  </si>
  <si>
    <t>Соловьев Евгений</t>
  </si>
  <si>
    <t>1. Соловьев Евгений</t>
  </si>
  <si>
    <t>Мастера 40 - 44 (27.07.1979)/42</t>
  </si>
  <si>
    <t>78,70</t>
  </si>
  <si>
    <t>82.5</t>
  </si>
  <si>
    <t>38,7759</t>
  </si>
  <si>
    <t>855,3600</t>
  </si>
  <si>
    <t>880,0</t>
  </si>
  <si>
    <t>56</t>
  </si>
  <si>
    <t xml:space="preserve">Юноши 14-15 </t>
  </si>
  <si>
    <t>Волов Роман</t>
  </si>
  <si>
    <t>872,8200</t>
  </si>
  <si>
    <t>900,0</t>
  </si>
  <si>
    <t>Токмаков Егор</t>
  </si>
  <si>
    <t>873,6000</t>
  </si>
  <si>
    <t>975,0</t>
  </si>
  <si>
    <t>67.5</t>
  </si>
  <si>
    <t>Романенко Владимир</t>
  </si>
  <si>
    <t>965,0900</t>
  </si>
  <si>
    <t>850,0</t>
  </si>
  <si>
    <t xml:space="preserve">Юноши 0-13 </t>
  </si>
  <si>
    <t>Мальцев Александр</t>
  </si>
  <si>
    <t>1066,4850</t>
  </si>
  <si>
    <t>1225,0</t>
  </si>
  <si>
    <t>Вовянко Максим</t>
  </si>
  <si>
    <t xml:space="preserve">НАП Н.Ж. </t>
  </si>
  <si>
    <t xml:space="preserve">Огрызков С. </t>
  </si>
  <si>
    <t xml:space="preserve">Святогор </t>
  </si>
  <si>
    <t>67,80</t>
  </si>
  <si>
    <t>Юноши 16 - 17 (05.01.2005)/16</t>
  </si>
  <si>
    <t>1. Вовянко Максим</t>
  </si>
  <si>
    <t>62,50</t>
  </si>
  <si>
    <t>Юноши 14-15 (29.03.2006)/15</t>
  </si>
  <si>
    <t>1. Романенко Владимир</t>
  </si>
  <si>
    <t>ВЕСОВАЯ КАТЕГОРИЯ   67.5</t>
  </si>
  <si>
    <t>56,30</t>
  </si>
  <si>
    <t>Юноши 14-15 (07.12.2006)/14</t>
  </si>
  <si>
    <t>1. Токмаков Егор</t>
  </si>
  <si>
    <t>32,0</t>
  </si>
  <si>
    <t>54,80</t>
  </si>
  <si>
    <t>Юноши 14-15 (09.02.2006)/15</t>
  </si>
  <si>
    <t>1. Волов Роман</t>
  </si>
  <si>
    <t>ВЕСОВАЯ КАТЕГОРИЯ   56</t>
  </si>
  <si>
    <t>34,0</t>
  </si>
  <si>
    <t>25,0</t>
  </si>
  <si>
    <t>45,80</t>
  </si>
  <si>
    <t>Юноши 0-13 (10.06.2008)/13</t>
  </si>
  <si>
    <t>1. Мальцев Александр</t>
  </si>
  <si>
    <t>Тоннаж</t>
  </si>
  <si>
    <t>Народный жим</t>
  </si>
  <si>
    <t>НАП Н.Ж.</t>
  </si>
  <si>
    <t>Чемпионат Юга России (Мн. жим + тяга)
Любители народный жим (1/2 вес)
Краснодар/Краснодарский край 23 - 24 октября 2021 г.</t>
  </si>
  <si>
    <t>167,3840</t>
  </si>
  <si>
    <t>280,0</t>
  </si>
  <si>
    <t>Корсунов Илья</t>
  </si>
  <si>
    <t xml:space="preserve">Грибов А. </t>
  </si>
  <si>
    <t>300,0</t>
  </si>
  <si>
    <t xml:space="preserve">Gribov team </t>
  </si>
  <si>
    <t>87,00</t>
  </si>
  <si>
    <t>Открытая (27.06.1990)/31</t>
  </si>
  <si>
    <t>1. Корсунов Илья</t>
  </si>
  <si>
    <t>Становая тяга</t>
  </si>
  <si>
    <t>Чемпионат Юга России
ПРО становая тяга без экипировки
Краснодар/Краснодарский край 23 - 24 октября 2021 г.</t>
  </si>
  <si>
    <t>99,8817</t>
  </si>
  <si>
    <t>132,5</t>
  </si>
  <si>
    <t>Позднякова Анна</t>
  </si>
  <si>
    <t>135,6960</t>
  </si>
  <si>
    <t>240,0</t>
  </si>
  <si>
    <t>Дроб Максим</t>
  </si>
  <si>
    <t>156,7200</t>
  </si>
  <si>
    <t>125</t>
  </si>
  <si>
    <t>Черепанов Александр</t>
  </si>
  <si>
    <t>122,2134</t>
  </si>
  <si>
    <t>130,0</t>
  </si>
  <si>
    <t>126,1125</t>
  </si>
  <si>
    <t>112,5</t>
  </si>
  <si>
    <t>44</t>
  </si>
  <si>
    <t>93,3322</t>
  </si>
  <si>
    <t>82,5</t>
  </si>
  <si>
    <t>Лобас Екатерина</t>
  </si>
  <si>
    <t xml:space="preserve">Юниорки </t>
  </si>
  <si>
    <t xml:space="preserve">Дроб Максим </t>
  </si>
  <si>
    <t>290,0</t>
  </si>
  <si>
    <t>270,0</t>
  </si>
  <si>
    <t>124,00</t>
  </si>
  <si>
    <t>Открытая (11.05.1989)/32</t>
  </si>
  <si>
    <t>1. Черепанов Александр</t>
  </si>
  <si>
    <t>ВЕСОВАЯ КАТЕГОРИЯ   125</t>
  </si>
  <si>
    <t xml:space="preserve">Черепанов Александр </t>
  </si>
  <si>
    <t>250,0</t>
  </si>
  <si>
    <t>210,0</t>
  </si>
  <si>
    <t>95,80</t>
  </si>
  <si>
    <t>Открытая (18.03.1987)/34</t>
  </si>
  <si>
    <t>1. Дроб Максим</t>
  </si>
  <si>
    <t xml:space="preserve">Латышев П. </t>
  </si>
  <si>
    <t>127,5</t>
  </si>
  <si>
    <t>122,5</t>
  </si>
  <si>
    <t xml:space="preserve">SPORT LIFE </t>
  </si>
  <si>
    <t>65,40</t>
  </si>
  <si>
    <t>Мастера 40 - 44 (22.09.1979)/42</t>
  </si>
  <si>
    <t>1. Позднякова Анна</t>
  </si>
  <si>
    <t>120,0</t>
  </si>
  <si>
    <t>110,0</t>
  </si>
  <si>
    <t>100,0</t>
  </si>
  <si>
    <t xml:space="preserve">Микао М.А. </t>
  </si>
  <si>
    <t>75,0</t>
  </si>
  <si>
    <t>42,90</t>
  </si>
  <si>
    <t>Юниорки 20 - 23 (21.09.1998)/23</t>
  </si>
  <si>
    <t>1. Лобас Екатерина</t>
  </si>
  <si>
    <t>ВЕСОВАЯ КАТЕГОРИЯ   44</t>
  </si>
  <si>
    <t>Чемпионат Юга России
Любители становая тяга без экипировки
Краснодар/Краснодарский край 23 - 24 октября 2021 г.</t>
  </si>
  <si>
    <t>219,2227</t>
  </si>
  <si>
    <t>182,5</t>
  </si>
  <si>
    <t xml:space="preserve">Мастера 60 - 64 </t>
  </si>
  <si>
    <t>Космынин Владимир</t>
  </si>
  <si>
    <t>190,9250</t>
  </si>
  <si>
    <t>350,0</t>
  </si>
  <si>
    <t>110</t>
  </si>
  <si>
    <t>Ванян Владимир</t>
  </si>
  <si>
    <t xml:space="preserve"> </t>
  </si>
  <si>
    <t>340,0</t>
  </si>
  <si>
    <t xml:space="preserve">Light fit </t>
  </si>
  <si>
    <t>104,00</t>
  </si>
  <si>
    <t>Открытая (14.10.1989)/32</t>
  </si>
  <si>
    <t>1. Ванян Владимир</t>
  </si>
  <si>
    <t>ВЕСОВАЯ КАТЕГОРИЯ   110</t>
  </si>
  <si>
    <t>180,0</t>
  </si>
  <si>
    <t>170,0</t>
  </si>
  <si>
    <t xml:space="preserve">Spot-Leif </t>
  </si>
  <si>
    <t>69,60</t>
  </si>
  <si>
    <t>Мастера 60 - 64 (12.06.1960)/61</t>
  </si>
  <si>
    <t>1. Космынин Владимир</t>
  </si>
  <si>
    <t>Жим лёжа</t>
  </si>
  <si>
    <t>Чемпионат Юга России
ПРО жим лежа в Софт экипировка многопетельная
Краснодар/Краснодарский край 23 - 24 октября 2021 г.</t>
  </si>
  <si>
    <t>113,3695</t>
  </si>
  <si>
    <t>215,0</t>
  </si>
  <si>
    <t>Петрухин Алексей</t>
  </si>
  <si>
    <t>109,0724</t>
  </si>
  <si>
    <t>192,5</t>
  </si>
  <si>
    <t>Долгов Глеб</t>
  </si>
  <si>
    <t>200,0</t>
  </si>
  <si>
    <t>119,70</t>
  </si>
  <si>
    <t>Открытая (04.04.1987)/34</t>
  </si>
  <si>
    <t>1. Петрухин Алексей</t>
  </si>
  <si>
    <t>165,0</t>
  </si>
  <si>
    <t>99,40</t>
  </si>
  <si>
    <t>Юниоры 20 - 23 (11.03.2000)/21</t>
  </si>
  <si>
    <t>1. Долгов Глеб</t>
  </si>
  <si>
    <t>Чемпионат Юга России
ПРО жим лежа без экипировки
Краснодар/Краснодарский край 23 - 24 октября 2021 г.</t>
  </si>
  <si>
    <t>74,3165</t>
  </si>
  <si>
    <t>115,0</t>
  </si>
  <si>
    <t>Третьяков Сергей</t>
  </si>
  <si>
    <t>91,5666</t>
  </si>
  <si>
    <t>167,5</t>
  </si>
  <si>
    <t>Брянцев Николай</t>
  </si>
  <si>
    <t>101,9982</t>
  </si>
  <si>
    <t xml:space="preserve">Мастера 50 - 54 </t>
  </si>
  <si>
    <t>Макаров Алексей</t>
  </si>
  <si>
    <t>137,1816</t>
  </si>
  <si>
    <t xml:space="preserve">Мастера 80+ </t>
  </si>
  <si>
    <t>Дворкин Леонид</t>
  </si>
  <si>
    <t>60,3090</t>
  </si>
  <si>
    <t>90,0</t>
  </si>
  <si>
    <t>81,2393</t>
  </si>
  <si>
    <t>142,5</t>
  </si>
  <si>
    <t>Восканян Арам</t>
  </si>
  <si>
    <t>87,6370</t>
  </si>
  <si>
    <t>155,0</t>
  </si>
  <si>
    <t>94,0320</t>
  </si>
  <si>
    <t>120,2325</t>
  </si>
  <si>
    <t>205,0</t>
  </si>
  <si>
    <t>Мищенко Артем</t>
  </si>
  <si>
    <t>125,1400</t>
  </si>
  <si>
    <t>Гасанов Рамил</t>
  </si>
  <si>
    <t>99,3184</t>
  </si>
  <si>
    <t>177,5</t>
  </si>
  <si>
    <t>99,9600</t>
  </si>
  <si>
    <t>Власов Сергей</t>
  </si>
  <si>
    <t xml:space="preserve">Давлетшин Е. </t>
  </si>
  <si>
    <t>160,0</t>
  </si>
  <si>
    <t xml:space="preserve">Севастополь/Крым </t>
  </si>
  <si>
    <t xml:space="preserve">Медведь </t>
  </si>
  <si>
    <t>120,00</t>
  </si>
  <si>
    <t>Мастера 50 - 54 (24.05.1971)/50</t>
  </si>
  <si>
    <t>1. Макаров Алексей</t>
  </si>
  <si>
    <t>175,0</t>
  </si>
  <si>
    <t xml:space="preserve">Космынин В. </t>
  </si>
  <si>
    <t>109,60</t>
  </si>
  <si>
    <t>Мастера 40 - 44 (29.06.1978)/43</t>
  </si>
  <si>
    <t>1. Брянцев Николай</t>
  </si>
  <si>
    <t xml:space="preserve">Бровких Д.П. </t>
  </si>
  <si>
    <t>125,0</t>
  </si>
  <si>
    <t xml:space="preserve">Зеленокумск/Ставропольский край </t>
  </si>
  <si>
    <t>94,30</t>
  </si>
  <si>
    <t>Открытая (21.01.1991)/30</t>
  </si>
  <si>
    <t>2. Восканян Арам</t>
  </si>
  <si>
    <t>145,0</t>
  </si>
  <si>
    <t>185,0</t>
  </si>
  <si>
    <t>172,5</t>
  </si>
  <si>
    <t>195,0</t>
  </si>
  <si>
    <t>190,0</t>
  </si>
  <si>
    <t xml:space="preserve">Москва </t>
  </si>
  <si>
    <t xml:space="preserve">TG </t>
  </si>
  <si>
    <t>89,70</t>
  </si>
  <si>
    <t>Открытая (26.06.1984)/37</t>
  </si>
  <si>
    <t>1. Мищенко Артем</t>
  </si>
  <si>
    <t xml:space="preserve">Авраменко О. </t>
  </si>
  <si>
    <t>102,5</t>
  </si>
  <si>
    <t xml:space="preserve">Проф-фитнес </t>
  </si>
  <si>
    <t>76,10</t>
  </si>
  <si>
    <t>Мастера 80+ (23.01.1941)/80</t>
  </si>
  <si>
    <t>1. Дворкин Леонид</t>
  </si>
  <si>
    <t xml:space="preserve">Протосеня Юрий </t>
  </si>
  <si>
    <t>117,5</t>
  </si>
  <si>
    <t>81,10</t>
  </si>
  <si>
    <t>Мастера 40 - 44 (21.09.1977)/44</t>
  </si>
  <si>
    <t>1. Третьяков Сергей</t>
  </si>
  <si>
    <t xml:space="preserve">Нижний Тагил/Свердловская область </t>
  </si>
  <si>
    <t xml:space="preserve">Bright Fit </t>
  </si>
  <si>
    <t>81,30</t>
  </si>
  <si>
    <t>Открытая (02.06.1994)/27</t>
  </si>
  <si>
    <t>1. Гасанов Рамил</t>
  </si>
  <si>
    <t>58,60</t>
  </si>
  <si>
    <t>Юниоры 20 - 23 (27.07.1998)/23</t>
  </si>
  <si>
    <t>1. Власов Сергей</t>
  </si>
  <si>
    <t>Чемпионат Юга России
Любители жим лежа без экипировки
Краснодар/Краснодарский край 23 - 24 октября 2021 г.</t>
  </si>
  <si>
    <t>17,1591</t>
  </si>
  <si>
    <t>1800,0</t>
  </si>
  <si>
    <t>All</t>
  </si>
  <si>
    <t>Никандров Роман</t>
  </si>
  <si>
    <t xml:space="preserve">Атлетизм </t>
  </si>
  <si>
    <t>12,0</t>
  </si>
  <si>
    <t>150,0</t>
  </si>
  <si>
    <t xml:space="preserve">Ставрополь/Ставропольский край </t>
  </si>
  <si>
    <t xml:space="preserve">Мистер Мускул </t>
  </si>
  <si>
    <t>104,90</t>
  </si>
  <si>
    <t>Мастера 40 - 44 (30.10.1978)/42</t>
  </si>
  <si>
    <t>1. Никандров Роман</t>
  </si>
  <si>
    <t>ВЕСОВАЯ КАТЕГОРИЯ   All</t>
  </si>
  <si>
    <t>Русская становая</t>
  </si>
  <si>
    <t>Атлетизм</t>
  </si>
  <si>
    <t>Чемпионат Юга России (Рус-жим/тяга)
Русская станова тяга профессионалы 150 кг.
Краснодар/Краснодарский край 23 - 24 октября 2021 г.</t>
  </si>
  <si>
    <t>20,0000</t>
  </si>
  <si>
    <t>1500,0</t>
  </si>
  <si>
    <t>Медведьева Юлия</t>
  </si>
  <si>
    <t>75,00</t>
  </si>
  <si>
    <t>Мастера 40 - 44 (08.07.1979)/42</t>
  </si>
  <si>
    <t>1. Медведьева Юлия</t>
  </si>
  <si>
    <t>Открытая (08.07.1979)/42</t>
  </si>
  <si>
    <t>Подъем на бицепс мн.повт.</t>
  </si>
  <si>
    <t>Чемпионат Юга России (Рус-жим/тяга)
Русский бицепс профессионалы 30 кг.
Краснодар/Краснодарский край 23 - 24 октября 2021 г.</t>
  </si>
  <si>
    <t>31,1193</t>
  </si>
  <si>
    <t>2530,0</t>
  </si>
  <si>
    <t>Начоев Тимур</t>
  </si>
  <si>
    <t>14,6666</t>
  </si>
  <si>
    <t>1100,0</t>
  </si>
  <si>
    <t>Хуранов Аслан</t>
  </si>
  <si>
    <t>37,1165</t>
  </si>
  <si>
    <t>3025,0</t>
  </si>
  <si>
    <t>Шериев Асланбек</t>
  </si>
  <si>
    <t>46,0</t>
  </si>
  <si>
    <t xml:space="preserve">Нальчик/Кабардино-Балкария </t>
  </si>
  <si>
    <t>Мастера 45 - 49 (22.07.1975)/46</t>
  </si>
  <si>
    <t>1. Начоев Тимур</t>
  </si>
  <si>
    <t>20,0</t>
  </si>
  <si>
    <t>Открытая (15.10.1986)/35</t>
  </si>
  <si>
    <t>2. Хуранов Аслан</t>
  </si>
  <si>
    <t>81,50</t>
  </si>
  <si>
    <t>Открытая (28.03.1987)/34</t>
  </si>
  <si>
    <t>1. Шериев Асланбек</t>
  </si>
  <si>
    <t>Русский жим</t>
  </si>
  <si>
    <t>Чемпионат Юга России (Рус-жим/тяга)
Русский жим любители 55 кг.
Краснодар/Краснодарский край 23 - 24 октября 2021 г.</t>
  </si>
  <si>
    <t>27,7883</t>
  </si>
  <si>
    <t>2915,0</t>
  </si>
  <si>
    <t>53,0</t>
  </si>
  <si>
    <t>Чемпионат Юга России (Рус-жим/тяга)
Русский жим профессионалы 55 кг.
Краснодар/Краснодарский край 23 - 24 октября 2021 г.</t>
  </si>
  <si>
    <t>31,1818</t>
  </si>
  <si>
    <t>1715,0</t>
  </si>
  <si>
    <t>Тишина Ирина</t>
  </si>
  <si>
    <t>49,0</t>
  </si>
  <si>
    <t>55,00</t>
  </si>
  <si>
    <t>Мастера 40 - 44 (05.10.1978)/43</t>
  </si>
  <si>
    <t>1. Тишина Ирина</t>
  </si>
  <si>
    <t>Чемпионат Юга России (Рус-жим/тяга)
Русский жим профессионалы 35 кг.
Краснодар/Краснодарский край 23 - 24 октября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</si>
</sst>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6" fillId="0" borderId="11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5.140625" style="4" bestFit="1" customWidth="1"/>
    <col min="6" max="6" width="31.5703125" style="4" bestFit="1" customWidth="1"/>
    <col min="7" max="9" width="4.5703125" style="3" customWidth="1"/>
    <col min="10" max="10" width="4.85546875" style="3" customWidth="1"/>
    <col min="11" max="11" width="7.85546875" style="17" bestFit="1" customWidth="1"/>
    <col min="12" max="12" width="7.5703125" style="2" bestFit="1" customWidth="1"/>
    <col min="13" max="13" width="21" style="4" bestFit="1" customWidth="1"/>
    <col min="14" max="16384" width="9.140625" style="3"/>
  </cols>
  <sheetData>
    <row r="1" spans="1:13" s="2" customFormat="1" ht="29.1" customHeight="1" x14ac:dyDescent="0.2">
      <c r="A1" s="44" t="s">
        <v>109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s="2" customFormat="1" ht="62.1" customHeight="1" thickBo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1" customFormat="1" ht="12.75" customHeight="1" x14ac:dyDescent="0.2">
      <c r="A3" s="38" t="s">
        <v>0</v>
      </c>
      <c r="B3" s="40" t="s">
        <v>5</v>
      </c>
      <c r="C3" s="40" t="s">
        <v>9</v>
      </c>
      <c r="D3" s="30" t="s">
        <v>11</v>
      </c>
      <c r="E3" s="30" t="s">
        <v>3</v>
      </c>
      <c r="F3" s="30" t="s">
        <v>6</v>
      </c>
      <c r="G3" s="30" t="s">
        <v>12</v>
      </c>
      <c r="H3" s="30"/>
      <c r="I3" s="30"/>
      <c r="J3" s="30"/>
      <c r="K3" s="30" t="s">
        <v>108</v>
      </c>
      <c r="L3" s="30" t="s">
        <v>2</v>
      </c>
      <c r="M3" s="31" t="s">
        <v>1</v>
      </c>
    </row>
    <row r="4" spans="1:13" s="1" customFormat="1" ht="21" customHeight="1" thickBot="1" x14ac:dyDescent="0.25">
      <c r="A4" s="39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4</v>
      </c>
      <c r="K4" s="41"/>
      <c r="L4" s="41"/>
      <c r="M4" s="32"/>
    </row>
    <row r="5" spans="1:13" ht="15" x14ac:dyDescent="0.2">
      <c r="A5" s="42" t="s">
        <v>110</v>
      </c>
      <c r="B5" s="43"/>
      <c r="C5" s="43"/>
      <c r="D5" s="43"/>
      <c r="E5" s="43"/>
      <c r="F5" s="43"/>
      <c r="G5" s="43"/>
      <c r="H5" s="43"/>
      <c r="I5" s="43"/>
      <c r="J5" s="43"/>
    </row>
    <row r="6" spans="1:13" x14ac:dyDescent="0.2">
      <c r="A6" s="7" t="s">
        <v>112</v>
      </c>
      <c r="B6" s="7" t="s">
        <v>113</v>
      </c>
      <c r="C6" s="7" t="s">
        <v>114</v>
      </c>
      <c r="D6" s="7" t="str">
        <f>"0,6405"</f>
        <v>0,6405</v>
      </c>
      <c r="E6" s="7" t="s">
        <v>45</v>
      </c>
      <c r="F6" s="7" t="s">
        <v>46</v>
      </c>
      <c r="G6" s="9" t="s">
        <v>39</v>
      </c>
      <c r="H6" s="8" t="s">
        <v>63</v>
      </c>
      <c r="I6" s="8" t="s">
        <v>63</v>
      </c>
      <c r="J6" s="8"/>
      <c r="K6" s="18" t="str">
        <f>"60,0"</f>
        <v>60,0</v>
      </c>
      <c r="L6" s="19" t="str">
        <f>"38,7759"</f>
        <v>38,7759</v>
      </c>
      <c r="M6" s="7" t="s">
        <v>48</v>
      </c>
    </row>
    <row r="8" spans="1:13" ht="15" x14ac:dyDescent="0.2">
      <c r="E8" s="16" t="s">
        <v>74</v>
      </c>
    </row>
    <row r="9" spans="1:13" ht="15" x14ac:dyDescent="0.2">
      <c r="E9" s="16" t="s">
        <v>75</v>
      </c>
    </row>
    <row r="10" spans="1:13" ht="15" x14ac:dyDescent="0.2">
      <c r="E10" s="16" t="s">
        <v>76</v>
      </c>
    </row>
    <row r="11" spans="1:13" ht="15" x14ac:dyDescent="0.2">
      <c r="E11" s="16" t="s">
        <v>77</v>
      </c>
    </row>
    <row r="12" spans="1:13" ht="15" x14ac:dyDescent="0.2">
      <c r="E12" s="16" t="s">
        <v>77</v>
      </c>
    </row>
    <row r="13" spans="1:13" ht="15" x14ac:dyDescent="0.2">
      <c r="E13" s="16" t="s">
        <v>78</v>
      </c>
    </row>
    <row r="14" spans="1:13" ht="15" x14ac:dyDescent="0.2">
      <c r="E14" s="16"/>
    </row>
    <row r="16" spans="1:13" ht="18" x14ac:dyDescent="0.25">
      <c r="A16" s="24" t="s">
        <v>79</v>
      </c>
      <c r="B16" s="24"/>
    </row>
    <row r="17" spans="1:5" ht="15" x14ac:dyDescent="0.2">
      <c r="A17" s="25" t="s">
        <v>93</v>
      </c>
      <c r="B17" s="25"/>
    </row>
    <row r="18" spans="1:5" ht="14.25" x14ac:dyDescent="0.2">
      <c r="A18" s="27"/>
      <c r="B18" s="28" t="s">
        <v>89</v>
      </c>
    </row>
    <row r="19" spans="1:5" ht="15" x14ac:dyDescent="0.2">
      <c r="A19" s="29" t="s">
        <v>82</v>
      </c>
      <c r="B19" s="29" t="s">
        <v>83</v>
      </c>
      <c r="C19" s="29" t="s">
        <v>84</v>
      </c>
      <c r="D19" s="29" t="s">
        <v>85</v>
      </c>
      <c r="E19" s="29" t="s">
        <v>86</v>
      </c>
    </row>
    <row r="20" spans="1:5" x14ac:dyDescent="0.2">
      <c r="A20" s="26" t="s">
        <v>111</v>
      </c>
      <c r="B20" s="4" t="s">
        <v>106</v>
      </c>
      <c r="C20" s="4" t="s">
        <v>115</v>
      </c>
      <c r="D20" s="4" t="s">
        <v>39</v>
      </c>
      <c r="E20" s="17" t="s">
        <v>116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5.5703125" style="4" bestFit="1" customWidth="1"/>
    <col min="7" max="7" width="5" style="3" customWidth="1"/>
    <col min="8" max="8" width="10.42578125" style="3" customWidth="1"/>
    <col min="9" max="9" width="7.85546875" style="17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4" t="s">
        <v>361</v>
      </c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 s="2" customFormat="1" ht="62.1" customHeight="1" thickBo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1:11" s="1" customFormat="1" ht="12.75" customHeight="1" x14ac:dyDescent="0.2">
      <c r="A3" s="38" t="s">
        <v>0</v>
      </c>
      <c r="B3" s="40" t="s">
        <v>5</v>
      </c>
      <c r="C3" s="40" t="s">
        <v>9</v>
      </c>
      <c r="D3" s="30" t="s">
        <v>351</v>
      </c>
      <c r="E3" s="30" t="s">
        <v>3</v>
      </c>
      <c r="F3" s="30" t="s">
        <v>6</v>
      </c>
      <c r="G3" s="30" t="s">
        <v>360</v>
      </c>
      <c r="H3" s="30"/>
      <c r="I3" s="30" t="s">
        <v>159</v>
      </c>
      <c r="J3" s="30" t="s">
        <v>2</v>
      </c>
      <c r="K3" s="31" t="s">
        <v>1</v>
      </c>
    </row>
    <row r="4" spans="1:11" s="1" customFormat="1" ht="21" customHeight="1" thickBot="1" x14ac:dyDescent="0.25">
      <c r="A4" s="39"/>
      <c r="B4" s="41"/>
      <c r="C4" s="41"/>
      <c r="D4" s="41"/>
      <c r="E4" s="41"/>
      <c r="F4" s="41"/>
      <c r="G4" s="6" t="s">
        <v>7</v>
      </c>
      <c r="H4" s="6" t="s">
        <v>8</v>
      </c>
      <c r="I4" s="41"/>
      <c r="J4" s="41"/>
      <c r="K4" s="32"/>
    </row>
    <row r="5" spans="1:11" ht="15" x14ac:dyDescent="0.2">
      <c r="A5" s="42" t="s">
        <v>349</v>
      </c>
      <c r="B5" s="43"/>
      <c r="C5" s="43"/>
      <c r="D5" s="43"/>
      <c r="E5" s="43"/>
      <c r="F5" s="43"/>
      <c r="G5" s="43"/>
      <c r="H5" s="43"/>
    </row>
    <row r="6" spans="1:11" x14ac:dyDescent="0.2">
      <c r="A6" s="10" t="s">
        <v>358</v>
      </c>
      <c r="B6" s="10" t="s">
        <v>359</v>
      </c>
      <c r="C6" s="10" t="s">
        <v>356</v>
      </c>
      <c r="D6" s="10" t="str">
        <f>"1,0000"</f>
        <v>1,0000</v>
      </c>
      <c r="E6" s="10" t="s">
        <v>18</v>
      </c>
      <c r="F6" s="10" t="s">
        <v>19</v>
      </c>
      <c r="G6" s="12" t="s">
        <v>21</v>
      </c>
      <c r="H6" s="12" t="s">
        <v>37</v>
      </c>
      <c r="I6" s="20" t="str">
        <f>"1500,0"</f>
        <v>1500,0</v>
      </c>
      <c r="J6" s="21" t="str">
        <f>"20,0000"</f>
        <v>20,0000</v>
      </c>
      <c r="K6" s="10" t="s">
        <v>230</v>
      </c>
    </row>
    <row r="7" spans="1:11" x14ac:dyDescent="0.2">
      <c r="A7" s="13" t="s">
        <v>358</v>
      </c>
      <c r="B7" s="13" t="s">
        <v>357</v>
      </c>
      <c r="C7" s="13" t="s">
        <v>356</v>
      </c>
      <c r="D7" s="13" t="str">
        <f>"1,0000"</f>
        <v>1,0000</v>
      </c>
      <c r="E7" s="13" t="s">
        <v>18</v>
      </c>
      <c r="F7" s="13" t="s">
        <v>19</v>
      </c>
      <c r="G7" s="15" t="s">
        <v>21</v>
      </c>
      <c r="H7" s="15" t="s">
        <v>37</v>
      </c>
      <c r="I7" s="22" t="str">
        <f>"1500,0"</f>
        <v>1500,0</v>
      </c>
      <c r="J7" s="23" t="str">
        <f>"20,0000"</f>
        <v>20,0000</v>
      </c>
      <c r="K7" s="13" t="s">
        <v>230</v>
      </c>
    </row>
    <row r="9" spans="1:11" ht="15" x14ac:dyDescent="0.2">
      <c r="E9" s="16" t="s">
        <v>74</v>
      </c>
    </row>
    <row r="10" spans="1:11" ht="15" x14ac:dyDescent="0.2">
      <c r="E10" s="16" t="s">
        <v>75</v>
      </c>
    </row>
    <row r="11" spans="1:11" ht="15" x14ac:dyDescent="0.2">
      <c r="E11" s="16" t="s">
        <v>76</v>
      </c>
    </row>
    <row r="12" spans="1:11" ht="15" x14ac:dyDescent="0.2">
      <c r="E12" s="16" t="s">
        <v>77</v>
      </c>
    </row>
    <row r="13" spans="1:11" ht="15" x14ac:dyDescent="0.2">
      <c r="E13" s="16" t="s">
        <v>77</v>
      </c>
    </row>
    <row r="14" spans="1:11" ht="15" x14ac:dyDescent="0.2">
      <c r="E14" s="16" t="s">
        <v>78</v>
      </c>
    </row>
    <row r="15" spans="1:11" ht="15" x14ac:dyDescent="0.2">
      <c r="E15" s="16"/>
    </row>
    <row r="17" spans="1:5" ht="18" x14ac:dyDescent="0.25">
      <c r="A17" s="24" t="s">
        <v>79</v>
      </c>
      <c r="B17" s="24"/>
    </row>
    <row r="18" spans="1:5" ht="15" x14ac:dyDescent="0.2">
      <c r="A18" s="25" t="s">
        <v>80</v>
      </c>
      <c r="B18" s="25"/>
    </row>
    <row r="19" spans="1:5" ht="14.25" x14ac:dyDescent="0.2">
      <c r="A19" s="27"/>
      <c r="B19" s="28" t="s">
        <v>81</v>
      </c>
    </row>
    <row r="20" spans="1:5" ht="15" x14ac:dyDescent="0.2">
      <c r="A20" s="29" t="s">
        <v>82</v>
      </c>
      <c r="B20" s="29" t="s">
        <v>83</v>
      </c>
      <c r="C20" s="29" t="s">
        <v>84</v>
      </c>
      <c r="D20" s="29" t="s">
        <v>85</v>
      </c>
      <c r="E20" s="29" t="s">
        <v>341</v>
      </c>
    </row>
    <row r="21" spans="1:5" x14ac:dyDescent="0.2">
      <c r="A21" s="26" t="s">
        <v>355</v>
      </c>
      <c r="B21" s="4" t="s">
        <v>81</v>
      </c>
      <c r="C21" s="4" t="s">
        <v>339</v>
      </c>
      <c r="D21" s="4" t="s">
        <v>354</v>
      </c>
      <c r="E21" s="17" t="s">
        <v>353</v>
      </c>
    </row>
    <row r="23" spans="1:5" ht="14.25" x14ac:dyDescent="0.2">
      <c r="A23" s="27"/>
      <c r="B23" s="28" t="s">
        <v>89</v>
      </c>
    </row>
    <row r="24" spans="1:5" ht="15" x14ac:dyDescent="0.2">
      <c r="A24" s="29" t="s">
        <v>82</v>
      </c>
      <c r="B24" s="29" t="s">
        <v>83</v>
      </c>
      <c r="C24" s="29" t="s">
        <v>84</v>
      </c>
      <c r="D24" s="29" t="s">
        <v>85</v>
      </c>
      <c r="E24" s="29" t="s">
        <v>341</v>
      </c>
    </row>
    <row r="25" spans="1:5" x14ac:dyDescent="0.2">
      <c r="A25" s="26" t="s">
        <v>355</v>
      </c>
      <c r="B25" s="4" t="s">
        <v>106</v>
      </c>
      <c r="C25" s="4" t="s">
        <v>339</v>
      </c>
      <c r="D25" s="4" t="s">
        <v>354</v>
      </c>
      <c r="E25" s="17" t="s">
        <v>353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  <pageSetup paperSize="9"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7.85546875" style="4" bestFit="1" customWidth="1"/>
    <col min="7" max="7" width="5" style="3" customWidth="1"/>
    <col min="8" max="8" width="10.42578125" style="3" customWidth="1"/>
    <col min="9" max="9" width="7.85546875" style="17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4" t="s">
        <v>382</v>
      </c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 s="2" customFormat="1" ht="62.1" customHeight="1" thickBo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1:11" s="1" customFormat="1" ht="12.75" customHeight="1" x14ac:dyDescent="0.2">
      <c r="A3" s="38" t="s">
        <v>0</v>
      </c>
      <c r="B3" s="40" t="s">
        <v>5</v>
      </c>
      <c r="C3" s="40" t="s">
        <v>9</v>
      </c>
      <c r="D3" s="30" t="s">
        <v>351</v>
      </c>
      <c r="E3" s="30" t="s">
        <v>3</v>
      </c>
      <c r="F3" s="30" t="s">
        <v>6</v>
      </c>
      <c r="G3" s="30" t="s">
        <v>381</v>
      </c>
      <c r="H3" s="30"/>
      <c r="I3" s="30" t="s">
        <v>159</v>
      </c>
      <c r="J3" s="30" t="s">
        <v>2</v>
      </c>
      <c r="K3" s="31" t="s">
        <v>1</v>
      </c>
    </row>
    <row r="4" spans="1:11" s="1" customFormat="1" ht="21" customHeight="1" thickBot="1" x14ac:dyDescent="0.25">
      <c r="A4" s="39"/>
      <c r="B4" s="41"/>
      <c r="C4" s="41"/>
      <c r="D4" s="41"/>
      <c r="E4" s="41"/>
      <c r="F4" s="41"/>
      <c r="G4" s="6" t="s">
        <v>7</v>
      </c>
      <c r="H4" s="6" t="s">
        <v>8</v>
      </c>
      <c r="I4" s="41"/>
      <c r="J4" s="41"/>
      <c r="K4" s="32"/>
    </row>
    <row r="5" spans="1:11" ht="15" x14ac:dyDescent="0.2">
      <c r="A5" s="42" t="s">
        <v>349</v>
      </c>
      <c r="B5" s="43"/>
      <c r="C5" s="43"/>
      <c r="D5" s="43"/>
      <c r="E5" s="43"/>
      <c r="F5" s="43"/>
      <c r="G5" s="43"/>
      <c r="H5" s="43"/>
    </row>
    <row r="6" spans="1:11" x14ac:dyDescent="0.2">
      <c r="A6" s="10" t="s">
        <v>380</v>
      </c>
      <c r="B6" s="10" t="s">
        <v>379</v>
      </c>
      <c r="C6" s="10" t="s">
        <v>378</v>
      </c>
      <c r="D6" s="10" t="str">
        <f>"1,0000"</f>
        <v>1,0000</v>
      </c>
      <c r="E6" s="10" t="s">
        <v>35</v>
      </c>
      <c r="F6" s="10" t="s">
        <v>372</v>
      </c>
      <c r="G6" s="12" t="s">
        <v>38</v>
      </c>
      <c r="H6" s="12" t="s">
        <v>38</v>
      </c>
      <c r="I6" s="20" t="str">
        <f>"3025,0"</f>
        <v>3025,0</v>
      </c>
      <c r="J6" s="21" t="str">
        <f>"37,1165"</f>
        <v>37,1165</v>
      </c>
      <c r="K6" s="10" t="s">
        <v>230</v>
      </c>
    </row>
    <row r="7" spans="1:11" x14ac:dyDescent="0.2">
      <c r="A7" s="47" t="s">
        <v>377</v>
      </c>
      <c r="B7" s="47" t="s">
        <v>376</v>
      </c>
      <c r="C7" s="47" t="s">
        <v>356</v>
      </c>
      <c r="D7" s="47" t="str">
        <f>"1,0000"</f>
        <v>1,0000</v>
      </c>
      <c r="E7" s="47" t="s">
        <v>35</v>
      </c>
      <c r="F7" s="47" t="s">
        <v>372</v>
      </c>
      <c r="G7" s="51" t="s">
        <v>38</v>
      </c>
      <c r="H7" s="51" t="s">
        <v>375</v>
      </c>
      <c r="I7" s="49" t="str">
        <f>"1100,0"</f>
        <v>1100,0</v>
      </c>
      <c r="J7" s="48" t="str">
        <f>"14,6666"</f>
        <v>14,6666</v>
      </c>
      <c r="K7" s="47" t="s">
        <v>230</v>
      </c>
    </row>
    <row r="8" spans="1:11" x14ac:dyDescent="0.2">
      <c r="A8" s="13" t="s">
        <v>374</v>
      </c>
      <c r="B8" s="13" t="s">
        <v>373</v>
      </c>
      <c r="C8" s="13" t="s">
        <v>330</v>
      </c>
      <c r="D8" s="13" t="str">
        <f>"1,0000"</f>
        <v>1,0000</v>
      </c>
      <c r="E8" s="13" t="s">
        <v>35</v>
      </c>
      <c r="F8" s="13" t="s">
        <v>372</v>
      </c>
      <c r="G8" s="15" t="s">
        <v>38</v>
      </c>
      <c r="H8" s="15" t="s">
        <v>371</v>
      </c>
      <c r="I8" s="22" t="str">
        <f>"2530,0"</f>
        <v>2530,0</v>
      </c>
      <c r="J8" s="23" t="str">
        <f>"31,1193"</f>
        <v>31,1193</v>
      </c>
      <c r="K8" s="13" t="s">
        <v>230</v>
      </c>
    </row>
    <row r="10" spans="1:11" ht="15" x14ac:dyDescent="0.2">
      <c r="E10" s="16" t="s">
        <v>74</v>
      </c>
    </row>
    <row r="11" spans="1:11" ht="15" x14ac:dyDescent="0.2">
      <c r="E11" s="16" t="s">
        <v>75</v>
      </c>
    </row>
    <row r="12" spans="1:11" ht="15" x14ac:dyDescent="0.2">
      <c r="E12" s="16" t="s">
        <v>76</v>
      </c>
    </row>
    <row r="13" spans="1:11" ht="15" x14ac:dyDescent="0.2">
      <c r="E13" s="16" t="s">
        <v>77</v>
      </c>
    </row>
    <row r="14" spans="1:11" ht="15" x14ac:dyDescent="0.2">
      <c r="E14" s="16" t="s">
        <v>77</v>
      </c>
    </row>
    <row r="15" spans="1:11" ht="15" x14ac:dyDescent="0.2">
      <c r="E15" s="16" t="s">
        <v>78</v>
      </c>
    </row>
    <row r="16" spans="1:11" ht="15" x14ac:dyDescent="0.2">
      <c r="E16" s="16"/>
    </row>
    <row r="18" spans="1:5" ht="18" x14ac:dyDescent="0.25">
      <c r="A18" s="24" t="s">
        <v>79</v>
      </c>
      <c r="B18" s="24"/>
    </row>
    <row r="19" spans="1:5" ht="15" x14ac:dyDescent="0.2">
      <c r="A19" s="25" t="s">
        <v>93</v>
      </c>
      <c r="B19" s="25"/>
    </row>
    <row r="20" spans="1:5" ht="14.25" x14ac:dyDescent="0.2">
      <c r="A20" s="27"/>
      <c r="B20" s="28" t="s">
        <v>81</v>
      </c>
    </row>
    <row r="21" spans="1:5" ht="15" x14ac:dyDescent="0.2">
      <c r="A21" s="29" t="s">
        <v>82</v>
      </c>
      <c r="B21" s="29" t="s">
        <v>83</v>
      </c>
      <c r="C21" s="29" t="s">
        <v>84</v>
      </c>
      <c r="D21" s="29" t="s">
        <v>85</v>
      </c>
      <c r="E21" s="29" t="s">
        <v>341</v>
      </c>
    </row>
    <row r="22" spans="1:5" x14ac:dyDescent="0.2">
      <c r="A22" s="26" t="s">
        <v>370</v>
      </c>
      <c r="B22" s="4" t="s">
        <v>81</v>
      </c>
      <c r="C22" s="4" t="s">
        <v>339</v>
      </c>
      <c r="D22" s="4" t="s">
        <v>369</v>
      </c>
      <c r="E22" s="17" t="s">
        <v>368</v>
      </c>
    </row>
    <row r="23" spans="1:5" x14ac:dyDescent="0.2">
      <c r="A23" s="26" t="s">
        <v>367</v>
      </c>
      <c r="B23" s="4" t="s">
        <v>81</v>
      </c>
      <c r="C23" s="4" t="s">
        <v>339</v>
      </c>
      <c r="D23" s="4" t="s">
        <v>366</v>
      </c>
      <c r="E23" s="17" t="s">
        <v>365</v>
      </c>
    </row>
    <row r="25" spans="1:5" ht="14.25" x14ac:dyDescent="0.2">
      <c r="A25" s="27"/>
      <c r="B25" s="28" t="s">
        <v>89</v>
      </c>
    </row>
    <row r="26" spans="1:5" ht="15" x14ac:dyDescent="0.2">
      <c r="A26" s="29" t="s">
        <v>82</v>
      </c>
      <c r="B26" s="29" t="s">
        <v>83</v>
      </c>
      <c r="C26" s="29" t="s">
        <v>84</v>
      </c>
      <c r="D26" s="29" t="s">
        <v>85</v>
      </c>
      <c r="E26" s="29" t="s">
        <v>341</v>
      </c>
    </row>
    <row r="27" spans="1:5" x14ac:dyDescent="0.2">
      <c r="A27" s="26" t="s">
        <v>364</v>
      </c>
      <c r="B27" s="4" t="s">
        <v>90</v>
      </c>
      <c r="C27" s="4" t="s">
        <v>339</v>
      </c>
      <c r="D27" s="4" t="s">
        <v>363</v>
      </c>
      <c r="E27" s="17" t="s">
        <v>362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140625" style="4" bestFit="1" customWidth="1"/>
    <col min="7" max="7" width="5" style="3" customWidth="1"/>
    <col min="8" max="8" width="10.42578125" style="3" customWidth="1"/>
    <col min="9" max="9" width="7.85546875" style="17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4" t="s">
        <v>386</v>
      </c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 s="2" customFormat="1" ht="62.1" customHeight="1" thickBo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1:11" s="1" customFormat="1" ht="12.75" customHeight="1" x14ac:dyDescent="0.2">
      <c r="A3" s="38" t="s">
        <v>0</v>
      </c>
      <c r="B3" s="40" t="s">
        <v>5</v>
      </c>
      <c r="C3" s="40" t="s">
        <v>9</v>
      </c>
      <c r="D3" s="30" t="s">
        <v>351</v>
      </c>
      <c r="E3" s="30" t="s">
        <v>3</v>
      </c>
      <c r="F3" s="30" t="s">
        <v>6</v>
      </c>
      <c r="G3" s="30" t="s">
        <v>381</v>
      </c>
      <c r="H3" s="30"/>
      <c r="I3" s="30" t="s">
        <v>159</v>
      </c>
      <c r="J3" s="30" t="s">
        <v>2</v>
      </c>
      <c r="K3" s="31" t="s">
        <v>1</v>
      </c>
    </row>
    <row r="4" spans="1:11" s="1" customFormat="1" ht="21" customHeight="1" thickBot="1" x14ac:dyDescent="0.25">
      <c r="A4" s="39"/>
      <c r="B4" s="41"/>
      <c r="C4" s="41"/>
      <c r="D4" s="41"/>
      <c r="E4" s="41"/>
      <c r="F4" s="41"/>
      <c r="G4" s="6" t="s">
        <v>7</v>
      </c>
      <c r="H4" s="6" t="s">
        <v>8</v>
      </c>
      <c r="I4" s="41"/>
      <c r="J4" s="41"/>
      <c r="K4" s="32"/>
    </row>
    <row r="5" spans="1:11" ht="15" x14ac:dyDescent="0.2">
      <c r="A5" s="42" t="s">
        <v>349</v>
      </c>
      <c r="B5" s="43"/>
      <c r="C5" s="43"/>
      <c r="D5" s="43"/>
      <c r="E5" s="43"/>
      <c r="F5" s="43"/>
      <c r="G5" s="43"/>
      <c r="H5" s="43"/>
    </row>
    <row r="6" spans="1:11" x14ac:dyDescent="0.2">
      <c r="A6" s="7" t="s">
        <v>348</v>
      </c>
      <c r="B6" s="7" t="s">
        <v>347</v>
      </c>
      <c r="C6" s="7" t="s">
        <v>346</v>
      </c>
      <c r="D6" s="7" t="str">
        <f>"1,0000"</f>
        <v>1,0000</v>
      </c>
      <c r="E6" s="7" t="s">
        <v>345</v>
      </c>
      <c r="F6" s="7" t="s">
        <v>344</v>
      </c>
      <c r="G6" s="9" t="s">
        <v>38</v>
      </c>
      <c r="H6" s="9" t="s">
        <v>385</v>
      </c>
      <c r="I6" s="18" t="str">
        <f>"2915,0"</f>
        <v>2915,0</v>
      </c>
      <c r="J6" s="19" t="str">
        <f>"27,7883"</f>
        <v>27,7883</v>
      </c>
      <c r="K6" s="7" t="s">
        <v>230</v>
      </c>
    </row>
    <row r="8" spans="1:11" ht="15" x14ac:dyDescent="0.2">
      <c r="E8" s="16" t="s">
        <v>74</v>
      </c>
    </row>
    <row r="9" spans="1:11" ht="15" x14ac:dyDescent="0.2">
      <c r="E9" s="16" t="s">
        <v>75</v>
      </c>
    </row>
    <row r="10" spans="1:11" ht="15" x14ac:dyDescent="0.2">
      <c r="E10" s="16" t="s">
        <v>76</v>
      </c>
    </row>
    <row r="11" spans="1:11" ht="15" x14ac:dyDescent="0.2">
      <c r="E11" s="16" t="s">
        <v>77</v>
      </c>
    </row>
    <row r="12" spans="1:11" ht="15" x14ac:dyDescent="0.2">
      <c r="E12" s="16" t="s">
        <v>77</v>
      </c>
    </row>
    <row r="13" spans="1:11" ht="15" x14ac:dyDescent="0.2">
      <c r="E13" s="16" t="s">
        <v>78</v>
      </c>
    </row>
    <row r="14" spans="1:11" ht="15" x14ac:dyDescent="0.2">
      <c r="E14" s="16"/>
    </row>
    <row r="16" spans="1:11" ht="18" x14ac:dyDescent="0.25">
      <c r="A16" s="24" t="s">
        <v>79</v>
      </c>
      <c r="B16" s="24"/>
    </row>
    <row r="17" spans="1:5" ht="15" x14ac:dyDescent="0.2">
      <c r="A17" s="25" t="s">
        <v>93</v>
      </c>
      <c r="B17" s="25"/>
    </row>
    <row r="18" spans="1:5" ht="14.25" x14ac:dyDescent="0.2">
      <c r="A18" s="27"/>
      <c r="B18" s="28" t="s">
        <v>89</v>
      </c>
    </row>
    <row r="19" spans="1:5" ht="15" x14ac:dyDescent="0.2">
      <c r="A19" s="29" t="s">
        <v>82</v>
      </c>
      <c r="B19" s="29" t="s">
        <v>83</v>
      </c>
      <c r="C19" s="29" t="s">
        <v>84</v>
      </c>
      <c r="D19" s="29" t="s">
        <v>85</v>
      </c>
      <c r="E19" s="29" t="s">
        <v>341</v>
      </c>
    </row>
    <row r="20" spans="1:5" x14ac:dyDescent="0.2">
      <c r="A20" s="26" t="s">
        <v>340</v>
      </c>
      <c r="B20" s="4" t="s">
        <v>106</v>
      </c>
      <c r="C20" s="4" t="s">
        <v>339</v>
      </c>
      <c r="D20" s="4" t="s">
        <v>384</v>
      </c>
      <c r="E20" s="17" t="s">
        <v>383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  <pageSetup paperSize="9"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7" width="5" style="3" customWidth="1"/>
    <col min="8" max="8" width="10.42578125" style="3" customWidth="1"/>
    <col min="9" max="9" width="7.85546875" style="17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4" t="s">
        <v>394</v>
      </c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 s="2" customFormat="1" ht="62.1" customHeight="1" thickBo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1:11" s="1" customFormat="1" ht="12.75" customHeight="1" x14ac:dyDescent="0.2">
      <c r="A3" s="38" t="s">
        <v>0</v>
      </c>
      <c r="B3" s="40" t="s">
        <v>5</v>
      </c>
      <c r="C3" s="40" t="s">
        <v>9</v>
      </c>
      <c r="D3" s="30" t="s">
        <v>351</v>
      </c>
      <c r="E3" s="30" t="s">
        <v>3</v>
      </c>
      <c r="F3" s="30" t="s">
        <v>6</v>
      </c>
      <c r="G3" s="30" t="s">
        <v>381</v>
      </c>
      <c r="H3" s="30"/>
      <c r="I3" s="30" t="s">
        <v>159</v>
      </c>
      <c r="J3" s="30" t="s">
        <v>2</v>
      </c>
      <c r="K3" s="31" t="s">
        <v>1</v>
      </c>
    </row>
    <row r="4" spans="1:11" s="1" customFormat="1" ht="21" customHeight="1" thickBot="1" x14ac:dyDescent="0.25">
      <c r="A4" s="39"/>
      <c r="B4" s="41"/>
      <c r="C4" s="41"/>
      <c r="D4" s="41"/>
      <c r="E4" s="41"/>
      <c r="F4" s="41"/>
      <c r="G4" s="6" t="s">
        <v>7</v>
      </c>
      <c r="H4" s="6" t="s">
        <v>8</v>
      </c>
      <c r="I4" s="41"/>
      <c r="J4" s="41"/>
      <c r="K4" s="32"/>
    </row>
    <row r="5" spans="1:11" ht="15" x14ac:dyDescent="0.2">
      <c r="A5" s="42" t="s">
        <v>349</v>
      </c>
      <c r="B5" s="43"/>
      <c r="C5" s="43"/>
      <c r="D5" s="43"/>
      <c r="E5" s="43"/>
      <c r="F5" s="43"/>
      <c r="G5" s="43"/>
      <c r="H5" s="43"/>
    </row>
    <row r="6" spans="1:11" x14ac:dyDescent="0.2">
      <c r="A6" s="7" t="s">
        <v>393</v>
      </c>
      <c r="B6" s="7" t="s">
        <v>392</v>
      </c>
      <c r="C6" s="7" t="s">
        <v>391</v>
      </c>
      <c r="D6" s="7" t="str">
        <f>"1,0000"</f>
        <v>1,0000</v>
      </c>
      <c r="E6" s="7" t="s">
        <v>35</v>
      </c>
      <c r="F6" s="7" t="s">
        <v>70</v>
      </c>
      <c r="G6" s="9" t="s">
        <v>29</v>
      </c>
      <c r="H6" s="9" t="s">
        <v>390</v>
      </c>
      <c r="I6" s="18" t="str">
        <f>"1715,0"</f>
        <v>1715,0</v>
      </c>
      <c r="J6" s="19" t="str">
        <f>"31,1818"</f>
        <v>31,1818</v>
      </c>
      <c r="K6" s="7" t="s">
        <v>230</v>
      </c>
    </row>
    <row r="8" spans="1:11" ht="15" x14ac:dyDescent="0.2">
      <c r="E8" s="16" t="s">
        <v>74</v>
      </c>
    </row>
    <row r="9" spans="1:11" ht="15" x14ac:dyDescent="0.2">
      <c r="E9" s="16" t="s">
        <v>75</v>
      </c>
    </row>
    <row r="10" spans="1:11" ht="15" x14ac:dyDescent="0.2">
      <c r="E10" s="16" t="s">
        <v>76</v>
      </c>
    </row>
    <row r="11" spans="1:11" ht="15" x14ac:dyDescent="0.2">
      <c r="E11" s="16" t="s">
        <v>77</v>
      </c>
    </row>
    <row r="12" spans="1:11" ht="15" x14ac:dyDescent="0.2">
      <c r="E12" s="16" t="s">
        <v>77</v>
      </c>
    </row>
    <row r="13" spans="1:11" ht="15" x14ac:dyDescent="0.2">
      <c r="E13" s="16" t="s">
        <v>78</v>
      </c>
    </row>
    <row r="14" spans="1:11" ht="15" x14ac:dyDescent="0.2">
      <c r="E14" s="16"/>
    </row>
    <row r="16" spans="1:11" ht="18" x14ac:dyDescent="0.25">
      <c r="A16" s="24" t="s">
        <v>79</v>
      </c>
      <c r="B16" s="24"/>
    </row>
    <row r="17" spans="1:5" ht="15" x14ac:dyDescent="0.2">
      <c r="A17" s="25" t="s">
        <v>80</v>
      </c>
      <c r="B17" s="25"/>
    </row>
    <row r="18" spans="1:5" ht="14.25" x14ac:dyDescent="0.2">
      <c r="A18" s="27"/>
      <c r="B18" s="28" t="s">
        <v>89</v>
      </c>
    </row>
    <row r="19" spans="1:5" ht="15" x14ac:dyDescent="0.2">
      <c r="A19" s="29" t="s">
        <v>82</v>
      </c>
      <c r="B19" s="29" t="s">
        <v>83</v>
      </c>
      <c r="C19" s="29" t="s">
        <v>84</v>
      </c>
      <c r="D19" s="29" t="s">
        <v>85</v>
      </c>
      <c r="E19" s="29" t="s">
        <v>341</v>
      </c>
    </row>
    <row r="20" spans="1:5" x14ac:dyDescent="0.2">
      <c r="A20" s="26" t="s">
        <v>389</v>
      </c>
      <c r="B20" s="4" t="s">
        <v>106</v>
      </c>
      <c r="C20" s="4" t="s">
        <v>339</v>
      </c>
      <c r="D20" s="4" t="s">
        <v>388</v>
      </c>
      <c r="E20" s="17" t="s">
        <v>387</v>
      </c>
    </row>
  </sheetData>
  <mergeCells count="12">
    <mergeCell ref="E3:E4"/>
    <mergeCell ref="G3:H3"/>
    <mergeCell ref="A5:H5"/>
    <mergeCell ref="D3:D4"/>
    <mergeCell ref="I3:I4"/>
    <mergeCell ref="J3:J4"/>
    <mergeCell ref="A1:K2"/>
    <mergeCell ref="A3:A4"/>
    <mergeCell ref="B3:B4"/>
    <mergeCell ref="C3:C4"/>
    <mergeCell ref="K3:K4"/>
    <mergeCell ref="F3:F4"/>
  </mergeCells>
  <pageMargins left="0.19685039370078741" right="0.47244094488188981" top="0.43307086614173229" bottom="0.47244094488188981" header="0.51181102362204722" footer="0.51181102362204722"/>
  <pageSetup scale="77" fitToHeight="100" orientation="landscape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M57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5.140625" style="4" bestFit="1" customWidth="1"/>
    <col min="6" max="6" width="31.5703125" style="4" bestFit="1" customWidth="1"/>
    <col min="7" max="9" width="4.5703125" style="3" customWidth="1"/>
    <col min="10" max="10" width="4.85546875" style="3" customWidth="1"/>
    <col min="11" max="11" width="7.85546875" style="17" bestFit="1" customWidth="1"/>
    <col min="12" max="12" width="7.5703125" style="2" bestFit="1" customWidth="1"/>
    <col min="13" max="13" width="21" style="4" bestFit="1" customWidth="1"/>
    <col min="14" max="16384" width="9.140625" style="3"/>
  </cols>
  <sheetData>
    <row r="1" spans="1:13" s="2" customFormat="1" ht="29.1" customHeight="1" x14ac:dyDescent="0.2">
      <c r="A1" s="44" t="s">
        <v>10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s="2" customFormat="1" ht="62.1" customHeight="1" thickBo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1" customFormat="1" ht="12.75" customHeight="1" x14ac:dyDescent="0.2">
      <c r="A3" s="38" t="s">
        <v>0</v>
      </c>
      <c r="B3" s="40" t="s">
        <v>5</v>
      </c>
      <c r="C3" s="40" t="s">
        <v>9</v>
      </c>
      <c r="D3" s="30" t="s">
        <v>11</v>
      </c>
      <c r="E3" s="30" t="s">
        <v>3</v>
      </c>
      <c r="F3" s="30" t="s">
        <v>6</v>
      </c>
      <c r="G3" s="30" t="s">
        <v>12</v>
      </c>
      <c r="H3" s="30"/>
      <c r="I3" s="30"/>
      <c r="J3" s="30"/>
      <c r="K3" s="30" t="s">
        <v>108</v>
      </c>
      <c r="L3" s="30" t="s">
        <v>2</v>
      </c>
      <c r="M3" s="31" t="s">
        <v>1</v>
      </c>
    </row>
    <row r="4" spans="1:13" s="1" customFormat="1" ht="21" customHeight="1" thickBot="1" x14ac:dyDescent="0.25">
      <c r="A4" s="39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4</v>
      </c>
      <c r="K4" s="41"/>
      <c r="L4" s="41"/>
      <c r="M4" s="32"/>
    </row>
    <row r="5" spans="1:13" ht="15" x14ac:dyDescent="0.2">
      <c r="A5" s="42" t="s">
        <v>13</v>
      </c>
      <c r="B5" s="43"/>
      <c r="C5" s="43"/>
      <c r="D5" s="43"/>
      <c r="E5" s="43"/>
      <c r="F5" s="43"/>
      <c r="G5" s="43"/>
      <c r="H5" s="43"/>
      <c r="I5" s="43"/>
      <c r="J5" s="43"/>
    </row>
    <row r="6" spans="1:13" x14ac:dyDescent="0.2">
      <c r="A6" s="7" t="s">
        <v>15</v>
      </c>
      <c r="B6" s="7" t="s">
        <v>16</v>
      </c>
      <c r="C6" s="7" t="s">
        <v>17</v>
      </c>
      <c r="D6" s="7" t="str">
        <f>"1,1210"</f>
        <v>1,1210</v>
      </c>
      <c r="E6" s="7" t="s">
        <v>18</v>
      </c>
      <c r="F6" s="7" t="s">
        <v>19</v>
      </c>
      <c r="G6" s="9" t="s">
        <v>20</v>
      </c>
      <c r="H6" s="9" t="s">
        <v>21</v>
      </c>
      <c r="I6" s="8" t="s">
        <v>22</v>
      </c>
      <c r="J6" s="8"/>
      <c r="K6" s="18" t="str">
        <f>"30,0"</f>
        <v>30,0</v>
      </c>
      <c r="L6" s="19" t="str">
        <f>"33,6300"</f>
        <v>33,6300</v>
      </c>
      <c r="M6" s="7" t="s">
        <v>23</v>
      </c>
    </row>
    <row r="8" spans="1:13" ht="15" x14ac:dyDescent="0.2">
      <c r="A8" s="45" t="s">
        <v>24</v>
      </c>
      <c r="B8" s="46"/>
      <c r="C8" s="46"/>
      <c r="D8" s="46"/>
      <c r="E8" s="46"/>
      <c r="F8" s="46"/>
      <c r="G8" s="46"/>
      <c r="H8" s="46"/>
      <c r="I8" s="46"/>
      <c r="J8" s="46"/>
    </row>
    <row r="9" spans="1:13" x14ac:dyDescent="0.2">
      <c r="A9" s="7" t="s">
        <v>26</v>
      </c>
      <c r="B9" s="7" t="s">
        <v>27</v>
      </c>
      <c r="C9" s="7" t="s">
        <v>28</v>
      </c>
      <c r="D9" s="7" t="str">
        <f>"0,8609"</f>
        <v>0,8609</v>
      </c>
      <c r="E9" s="7" t="s">
        <v>18</v>
      </c>
      <c r="F9" s="7" t="s">
        <v>19</v>
      </c>
      <c r="G9" s="9" t="s">
        <v>21</v>
      </c>
      <c r="H9" s="8" t="s">
        <v>29</v>
      </c>
      <c r="I9" s="8"/>
      <c r="J9" s="8"/>
      <c r="K9" s="18" t="str">
        <f>"30,0"</f>
        <v>30,0</v>
      </c>
      <c r="L9" s="19" t="str">
        <f>"28,2031"</f>
        <v>28,2031</v>
      </c>
      <c r="M9" s="7" t="s">
        <v>23</v>
      </c>
    </row>
    <row r="11" spans="1:13" ht="15" x14ac:dyDescent="0.2">
      <c r="A11" s="45" t="s">
        <v>30</v>
      </c>
      <c r="B11" s="46"/>
      <c r="C11" s="46"/>
      <c r="D11" s="46"/>
      <c r="E11" s="46"/>
      <c r="F11" s="46"/>
      <c r="G11" s="46"/>
      <c r="H11" s="46"/>
      <c r="I11" s="46"/>
      <c r="J11" s="46"/>
    </row>
    <row r="12" spans="1:13" x14ac:dyDescent="0.2">
      <c r="A12" s="10" t="s">
        <v>32</v>
      </c>
      <c r="B12" s="10" t="s">
        <v>33</v>
      </c>
      <c r="C12" s="10" t="s">
        <v>34</v>
      </c>
      <c r="D12" s="10" t="str">
        <f>"0,6716"</f>
        <v>0,6716</v>
      </c>
      <c r="E12" s="10" t="s">
        <v>35</v>
      </c>
      <c r="F12" s="10" t="s">
        <v>36</v>
      </c>
      <c r="G12" s="12" t="s">
        <v>37</v>
      </c>
      <c r="H12" s="12" t="s">
        <v>38</v>
      </c>
      <c r="I12" s="11" t="s">
        <v>39</v>
      </c>
      <c r="J12" s="11"/>
      <c r="K12" s="20" t="str">
        <f>"55,0"</f>
        <v>55,0</v>
      </c>
      <c r="L12" s="21" t="str">
        <f>"39,1543"</f>
        <v>39,1543</v>
      </c>
      <c r="M12" s="10" t="s">
        <v>40</v>
      </c>
    </row>
    <row r="13" spans="1:13" x14ac:dyDescent="0.2">
      <c r="A13" s="13" t="s">
        <v>42</v>
      </c>
      <c r="B13" s="13" t="s">
        <v>43</v>
      </c>
      <c r="C13" s="13" t="s">
        <v>44</v>
      </c>
      <c r="D13" s="13" t="str">
        <f>"0,6701"</f>
        <v>0,6701</v>
      </c>
      <c r="E13" s="13" t="s">
        <v>45</v>
      </c>
      <c r="F13" s="13" t="s">
        <v>46</v>
      </c>
      <c r="G13" s="15" t="s">
        <v>47</v>
      </c>
      <c r="H13" s="14" t="s">
        <v>38</v>
      </c>
      <c r="I13" s="14" t="s">
        <v>38</v>
      </c>
      <c r="J13" s="14"/>
      <c r="K13" s="22" t="str">
        <f>"45,0"</f>
        <v>45,0</v>
      </c>
      <c r="L13" s="23" t="str">
        <f>"30,1545"</f>
        <v>30,1545</v>
      </c>
      <c r="M13" s="13" t="s">
        <v>48</v>
      </c>
    </row>
    <row r="15" spans="1:13" ht="15" x14ac:dyDescent="0.2">
      <c r="A15" s="45" t="s">
        <v>49</v>
      </c>
      <c r="B15" s="46"/>
      <c r="C15" s="46"/>
      <c r="D15" s="46"/>
      <c r="E15" s="46"/>
      <c r="F15" s="46"/>
      <c r="G15" s="46"/>
      <c r="H15" s="46"/>
      <c r="I15" s="46"/>
      <c r="J15" s="46"/>
    </row>
    <row r="16" spans="1:13" x14ac:dyDescent="0.2">
      <c r="A16" s="10" t="s">
        <v>51</v>
      </c>
      <c r="B16" s="10" t="s">
        <v>52</v>
      </c>
      <c r="C16" s="10" t="s">
        <v>53</v>
      </c>
      <c r="D16" s="10" t="str">
        <f>"0,5861"</f>
        <v>0,5861</v>
      </c>
      <c r="E16" s="10" t="s">
        <v>54</v>
      </c>
      <c r="F16" s="10" t="s">
        <v>55</v>
      </c>
      <c r="G16" s="12" t="s">
        <v>56</v>
      </c>
      <c r="H16" s="12" t="s">
        <v>39</v>
      </c>
      <c r="I16" s="11" t="s">
        <v>57</v>
      </c>
      <c r="J16" s="11"/>
      <c r="K16" s="20" t="str">
        <f>"60,0"</f>
        <v>60,0</v>
      </c>
      <c r="L16" s="21" t="str">
        <f>"37,9793"</f>
        <v>37,9793</v>
      </c>
      <c r="M16" s="10" t="s">
        <v>58</v>
      </c>
    </row>
    <row r="17" spans="1:13" x14ac:dyDescent="0.2">
      <c r="A17" s="13" t="s">
        <v>60</v>
      </c>
      <c r="B17" s="13" t="s">
        <v>61</v>
      </c>
      <c r="C17" s="13" t="s">
        <v>62</v>
      </c>
      <c r="D17" s="13" t="str">
        <f>"0,5930"</f>
        <v>0,5930</v>
      </c>
      <c r="E17" s="13" t="s">
        <v>35</v>
      </c>
      <c r="F17" s="13" t="s">
        <v>55</v>
      </c>
      <c r="G17" s="15" t="s">
        <v>57</v>
      </c>
      <c r="H17" s="14" t="s">
        <v>63</v>
      </c>
      <c r="I17" s="14" t="s">
        <v>63</v>
      </c>
      <c r="J17" s="14"/>
      <c r="K17" s="22" t="str">
        <f>"65,0"</f>
        <v>65,0</v>
      </c>
      <c r="L17" s="23" t="str">
        <f>"38,8919"</f>
        <v>38,8919</v>
      </c>
      <c r="M17" s="13" t="s">
        <v>58</v>
      </c>
    </row>
    <row r="19" spans="1:13" ht="15" x14ac:dyDescent="0.2">
      <c r="A19" s="45" t="s">
        <v>64</v>
      </c>
      <c r="B19" s="46"/>
      <c r="C19" s="46"/>
      <c r="D19" s="46"/>
      <c r="E19" s="46"/>
      <c r="F19" s="46"/>
      <c r="G19" s="46"/>
      <c r="H19" s="46"/>
      <c r="I19" s="46"/>
      <c r="J19" s="46"/>
    </row>
    <row r="20" spans="1:13" x14ac:dyDescent="0.2">
      <c r="A20" s="7" t="s">
        <v>66</v>
      </c>
      <c r="B20" s="7" t="s">
        <v>67</v>
      </c>
      <c r="C20" s="7" t="s">
        <v>68</v>
      </c>
      <c r="D20" s="7" t="str">
        <f>"0,5540"</f>
        <v>0,5540</v>
      </c>
      <c r="E20" s="7" t="s">
        <v>69</v>
      </c>
      <c r="F20" s="7" t="s">
        <v>70</v>
      </c>
      <c r="G20" s="9" t="s">
        <v>71</v>
      </c>
      <c r="H20" s="8" t="s">
        <v>72</v>
      </c>
      <c r="I20" s="8" t="s">
        <v>72</v>
      </c>
      <c r="J20" s="8"/>
      <c r="K20" s="18" t="str">
        <f>"80,0"</f>
        <v>80,0</v>
      </c>
      <c r="L20" s="19" t="str">
        <f>"44,7632"</f>
        <v>44,7632</v>
      </c>
      <c r="M20" s="7" t="s">
        <v>73</v>
      </c>
    </row>
    <row r="22" spans="1:13" ht="15" x14ac:dyDescent="0.2">
      <c r="E22" s="16" t="s">
        <v>74</v>
      </c>
    </row>
    <row r="23" spans="1:13" ht="15" x14ac:dyDescent="0.2">
      <c r="E23" s="16" t="s">
        <v>75</v>
      </c>
    </row>
    <row r="24" spans="1:13" ht="15" x14ac:dyDescent="0.2">
      <c r="E24" s="16" t="s">
        <v>76</v>
      </c>
    </row>
    <row r="25" spans="1:13" ht="15" x14ac:dyDescent="0.2">
      <c r="E25" s="16" t="s">
        <v>77</v>
      </c>
    </row>
    <row r="26" spans="1:13" ht="15" x14ac:dyDescent="0.2">
      <c r="E26" s="16" t="s">
        <v>77</v>
      </c>
    </row>
    <row r="27" spans="1:13" ht="15" x14ac:dyDescent="0.2">
      <c r="E27" s="16" t="s">
        <v>78</v>
      </c>
    </row>
    <row r="28" spans="1:13" ht="15" x14ac:dyDescent="0.2">
      <c r="E28" s="16"/>
    </row>
    <row r="30" spans="1:13" ht="18" x14ac:dyDescent="0.25">
      <c r="A30" s="24" t="s">
        <v>79</v>
      </c>
      <c r="B30" s="24"/>
    </row>
    <row r="31" spans="1:13" ht="15" x14ac:dyDescent="0.2">
      <c r="A31" s="25" t="s">
        <v>80</v>
      </c>
      <c r="B31" s="25"/>
    </row>
    <row r="32" spans="1:13" ht="14.25" x14ac:dyDescent="0.2">
      <c r="A32" s="27"/>
      <c r="B32" s="28" t="s">
        <v>81</v>
      </c>
    </row>
    <row r="33" spans="1:5" ht="15" x14ac:dyDescent="0.2">
      <c r="A33" s="29" t="s">
        <v>82</v>
      </c>
      <c r="B33" s="29" t="s">
        <v>83</v>
      </c>
      <c r="C33" s="29" t="s">
        <v>84</v>
      </c>
      <c r="D33" s="29" t="s">
        <v>85</v>
      </c>
      <c r="E33" s="29" t="s">
        <v>86</v>
      </c>
    </row>
    <row r="34" spans="1:5" x14ac:dyDescent="0.2">
      <c r="A34" s="26" t="s">
        <v>14</v>
      </c>
      <c r="B34" s="4" t="s">
        <v>81</v>
      </c>
      <c r="C34" s="4" t="s">
        <v>87</v>
      </c>
      <c r="D34" s="4" t="s">
        <v>21</v>
      </c>
      <c r="E34" s="17" t="s">
        <v>88</v>
      </c>
    </row>
    <row r="36" spans="1:5" ht="14.25" x14ac:dyDescent="0.2">
      <c r="A36" s="27"/>
      <c r="B36" s="28" t="s">
        <v>89</v>
      </c>
    </row>
    <row r="37" spans="1:5" ht="15" x14ac:dyDescent="0.2">
      <c r="A37" s="29" t="s">
        <v>82</v>
      </c>
      <c r="B37" s="29" t="s">
        <v>83</v>
      </c>
      <c r="C37" s="29" t="s">
        <v>84</v>
      </c>
      <c r="D37" s="29" t="s">
        <v>85</v>
      </c>
      <c r="E37" s="29" t="s">
        <v>86</v>
      </c>
    </row>
    <row r="38" spans="1:5" x14ac:dyDescent="0.2">
      <c r="A38" s="26" t="s">
        <v>25</v>
      </c>
      <c r="B38" s="4" t="s">
        <v>90</v>
      </c>
      <c r="C38" s="4" t="s">
        <v>91</v>
      </c>
      <c r="D38" s="4" t="s">
        <v>21</v>
      </c>
      <c r="E38" s="17" t="s">
        <v>92</v>
      </c>
    </row>
    <row r="41" spans="1:5" ht="15" x14ac:dyDescent="0.2">
      <c r="A41" s="25" t="s">
        <v>93</v>
      </c>
      <c r="B41" s="25"/>
    </row>
    <row r="42" spans="1:5" ht="14.25" x14ac:dyDescent="0.2">
      <c r="A42" s="27"/>
      <c r="B42" s="28" t="s">
        <v>94</v>
      </c>
    </row>
    <row r="43" spans="1:5" ht="15" x14ac:dyDescent="0.2">
      <c r="A43" s="29" t="s">
        <v>82</v>
      </c>
      <c r="B43" s="29" t="s">
        <v>83</v>
      </c>
      <c r="C43" s="29" t="s">
        <v>84</v>
      </c>
      <c r="D43" s="29" t="s">
        <v>85</v>
      </c>
      <c r="E43" s="29" t="s">
        <v>86</v>
      </c>
    </row>
    <row r="44" spans="1:5" x14ac:dyDescent="0.2">
      <c r="A44" s="26" t="s">
        <v>31</v>
      </c>
      <c r="B44" s="4" t="s">
        <v>95</v>
      </c>
      <c r="C44" s="4" t="s">
        <v>96</v>
      </c>
      <c r="D44" s="4" t="s">
        <v>38</v>
      </c>
      <c r="E44" s="17" t="s">
        <v>97</v>
      </c>
    </row>
    <row r="45" spans="1:5" x14ac:dyDescent="0.2">
      <c r="A45" s="26" t="s">
        <v>50</v>
      </c>
      <c r="B45" s="4" t="s">
        <v>98</v>
      </c>
      <c r="C45" s="4" t="s">
        <v>99</v>
      </c>
      <c r="D45" s="4" t="s">
        <v>39</v>
      </c>
      <c r="E45" s="17" t="s">
        <v>100</v>
      </c>
    </row>
    <row r="47" spans="1:5" ht="14.25" x14ac:dyDescent="0.2">
      <c r="A47" s="27"/>
      <c r="B47" s="28" t="s">
        <v>101</v>
      </c>
    </row>
    <row r="48" spans="1:5" ht="15" x14ac:dyDescent="0.2">
      <c r="A48" s="29" t="s">
        <v>82</v>
      </c>
      <c r="B48" s="29" t="s">
        <v>83</v>
      </c>
      <c r="C48" s="29" t="s">
        <v>84</v>
      </c>
      <c r="D48" s="29" t="s">
        <v>85</v>
      </c>
      <c r="E48" s="29" t="s">
        <v>86</v>
      </c>
    </row>
    <row r="49" spans="1:5" x14ac:dyDescent="0.2">
      <c r="A49" s="26" t="s">
        <v>65</v>
      </c>
      <c r="B49" s="4" t="s">
        <v>102</v>
      </c>
      <c r="C49" s="4" t="s">
        <v>103</v>
      </c>
      <c r="D49" s="4" t="s">
        <v>71</v>
      </c>
      <c r="E49" s="17" t="s">
        <v>104</v>
      </c>
    </row>
    <row r="51" spans="1:5" ht="14.25" x14ac:dyDescent="0.2">
      <c r="A51" s="27"/>
      <c r="B51" s="28" t="s">
        <v>81</v>
      </c>
    </row>
    <row r="52" spans="1:5" ht="15" x14ac:dyDescent="0.2">
      <c r="A52" s="29" t="s">
        <v>82</v>
      </c>
      <c r="B52" s="29" t="s">
        <v>83</v>
      </c>
      <c r="C52" s="29" t="s">
        <v>84</v>
      </c>
      <c r="D52" s="29" t="s">
        <v>85</v>
      </c>
      <c r="E52" s="29" t="s">
        <v>86</v>
      </c>
    </row>
    <row r="53" spans="1:5" x14ac:dyDescent="0.2">
      <c r="A53" s="26" t="s">
        <v>41</v>
      </c>
      <c r="B53" s="4" t="s">
        <v>81</v>
      </c>
      <c r="C53" s="4" t="s">
        <v>96</v>
      </c>
      <c r="D53" s="4" t="s">
        <v>47</v>
      </c>
      <c r="E53" s="17" t="s">
        <v>105</v>
      </c>
    </row>
    <row r="55" spans="1:5" ht="14.25" x14ac:dyDescent="0.2">
      <c r="A55" s="27"/>
      <c r="B55" s="28" t="s">
        <v>89</v>
      </c>
    </row>
    <row r="56" spans="1:5" ht="15" x14ac:dyDescent="0.2">
      <c r="A56" s="29" t="s">
        <v>82</v>
      </c>
      <c r="B56" s="29" t="s">
        <v>83</v>
      </c>
      <c r="C56" s="29" t="s">
        <v>84</v>
      </c>
      <c r="D56" s="29" t="s">
        <v>85</v>
      </c>
      <c r="E56" s="29" t="s">
        <v>86</v>
      </c>
    </row>
    <row r="57" spans="1:5" x14ac:dyDescent="0.2">
      <c r="A57" s="26" t="s">
        <v>59</v>
      </c>
      <c r="B57" s="4" t="s">
        <v>106</v>
      </c>
      <c r="C57" s="4" t="s">
        <v>99</v>
      </c>
      <c r="D57" s="4" t="s">
        <v>57</v>
      </c>
      <c r="E57" s="17" t="s">
        <v>107</v>
      </c>
    </row>
  </sheetData>
  <mergeCells count="16"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  <mergeCell ref="A5:J5"/>
    <mergeCell ref="A8:J8"/>
    <mergeCell ref="A11:J11"/>
    <mergeCell ref="A15:J15"/>
    <mergeCell ref="A19:J19"/>
  </mergeCells>
  <phoneticPr fontId="0" type="noConversion"/>
  <pageMargins left="0.19685039370078741" right="0.47244094488188981" top="0.43307086614173229" bottom="0.47244094488188981" header="0.51181102362204722" footer="0.51181102362204722"/>
  <pageSetup scale="65" orientation="landscape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7.710937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7" width="5" style="3" customWidth="1"/>
    <col min="8" max="8" width="10.42578125" style="3" customWidth="1"/>
    <col min="9" max="9" width="7.85546875" style="17" bestFit="1" customWidth="1"/>
    <col min="10" max="10" width="9.5703125" style="2" bestFit="1" customWidth="1"/>
    <col min="11" max="11" width="12.140625" style="4" bestFit="1" customWidth="1"/>
    <col min="12" max="16384" width="9.140625" style="3"/>
  </cols>
  <sheetData>
    <row r="1" spans="1:11" s="2" customFormat="1" ht="29.1" customHeight="1" x14ac:dyDescent="0.2">
      <c r="A1" s="44" t="s">
        <v>162</v>
      </c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 s="2" customFormat="1" ht="62.1" customHeight="1" thickBo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1:11" s="1" customFormat="1" ht="12.75" customHeight="1" x14ac:dyDescent="0.2">
      <c r="A3" s="38" t="s">
        <v>0</v>
      </c>
      <c r="B3" s="40" t="s">
        <v>5</v>
      </c>
      <c r="C3" s="40" t="s">
        <v>9</v>
      </c>
      <c r="D3" s="30" t="s">
        <v>161</v>
      </c>
      <c r="E3" s="30" t="s">
        <v>3</v>
      </c>
      <c r="F3" s="30" t="s">
        <v>6</v>
      </c>
      <c r="G3" s="30" t="s">
        <v>160</v>
      </c>
      <c r="H3" s="30"/>
      <c r="I3" s="30" t="s">
        <v>159</v>
      </c>
      <c r="J3" s="30" t="s">
        <v>2</v>
      </c>
      <c r="K3" s="31" t="s">
        <v>1</v>
      </c>
    </row>
    <row r="4" spans="1:11" s="1" customFormat="1" ht="21" customHeight="1" thickBot="1" x14ac:dyDescent="0.25">
      <c r="A4" s="39"/>
      <c r="B4" s="41"/>
      <c r="C4" s="41"/>
      <c r="D4" s="41"/>
      <c r="E4" s="41"/>
      <c r="F4" s="41"/>
      <c r="G4" s="6" t="s">
        <v>7</v>
      </c>
      <c r="H4" s="6" t="s">
        <v>8</v>
      </c>
      <c r="I4" s="41"/>
      <c r="J4" s="41"/>
      <c r="K4" s="32"/>
    </row>
    <row r="5" spans="1:11" ht="15" x14ac:dyDescent="0.2">
      <c r="A5" s="42" t="s">
        <v>13</v>
      </c>
      <c r="B5" s="43"/>
      <c r="C5" s="43"/>
      <c r="D5" s="43"/>
      <c r="E5" s="43"/>
      <c r="F5" s="43"/>
      <c r="G5" s="43"/>
      <c r="H5" s="43"/>
    </row>
    <row r="6" spans="1:11" x14ac:dyDescent="0.2">
      <c r="A6" s="7" t="s">
        <v>158</v>
      </c>
      <c r="B6" s="7" t="s">
        <v>157</v>
      </c>
      <c r="C6" s="7" t="s">
        <v>156</v>
      </c>
      <c r="D6" s="7" t="str">
        <f>"1,1354"</f>
        <v>1,1354</v>
      </c>
      <c r="E6" s="7" t="s">
        <v>138</v>
      </c>
      <c r="F6" s="7" t="s">
        <v>70</v>
      </c>
      <c r="G6" s="9" t="s">
        <v>155</v>
      </c>
      <c r="H6" s="9" t="s">
        <v>154</v>
      </c>
      <c r="I6" s="18" t="str">
        <f>"850,0"</f>
        <v>850,0</v>
      </c>
      <c r="J6" s="19" t="str">
        <f>"965,0900"</f>
        <v>965,0900</v>
      </c>
      <c r="K6" s="7" t="s">
        <v>137</v>
      </c>
    </row>
    <row r="8" spans="1:11" ht="15" x14ac:dyDescent="0.2">
      <c r="A8" s="45" t="s">
        <v>153</v>
      </c>
      <c r="B8" s="46"/>
      <c r="C8" s="46"/>
      <c r="D8" s="46"/>
      <c r="E8" s="46"/>
      <c r="F8" s="46"/>
      <c r="G8" s="46"/>
      <c r="H8" s="46"/>
    </row>
    <row r="9" spans="1:11" x14ac:dyDescent="0.2">
      <c r="A9" s="7" t="s">
        <v>152</v>
      </c>
      <c r="B9" s="7" t="s">
        <v>151</v>
      </c>
      <c r="C9" s="7" t="s">
        <v>150</v>
      </c>
      <c r="D9" s="7" t="str">
        <f>"0,9720"</f>
        <v>0,9720</v>
      </c>
      <c r="E9" s="7" t="s">
        <v>138</v>
      </c>
      <c r="F9" s="7" t="s">
        <v>70</v>
      </c>
      <c r="G9" s="9" t="s">
        <v>20</v>
      </c>
      <c r="H9" s="9" t="s">
        <v>149</v>
      </c>
      <c r="I9" s="18" t="str">
        <f>"880,0"</f>
        <v>880,0</v>
      </c>
      <c r="J9" s="19" t="str">
        <f>"855,3600"</f>
        <v>855,3600</v>
      </c>
      <c r="K9" s="7" t="s">
        <v>137</v>
      </c>
    </row>
    <row r="11" spans="1:11" ht="15" x14ac:dyDescent="0.2">
      <c r="A11" s="45" t="s">
        <v>24</v>
      </c>
      <c r="B11" s="46"/>
      <c r="C11" s="46"/>
      <c r="D11" s="46"/>
      <c r="E11" s="46"/>
      <c r="F11" s="46"/>
      <c r="G11" s="46"/>
      <c r="H11" s="46"/>
    </row>
    <row r="12" spans="1:11" x14ac:dyDescent="0.2">
      <c r="A12" s="7" t="s">
        <v>148</v>
      </c>
      <c r="B12" s="7" t="s">
        <v>147</v>
      </c>
      <c r="C12" s="7" t="s">
        <v>146</v>
      </c>
      <c r="D12" s="7" t="str">
        <f>"0,9698"</f>
        <v>0,9698</v>
      </c>
      <c r="E12" s="7" t="s">
        <v>138</v>
      </c>
      <c r="F12" s="7" t="s">
        <v>70</v>
      </c>
      <c r="G12" s="9" t="s">
        <v>21</v>
      </c>
      <c r="H12" s="9" t="s">
        <v>21</v>
      </c>
      <c r="I12" s="18" t="str">
        <f>"900,0"</f>
        <v>900,0</v>
      </c>
      <c r="J12" s="19" t="str">
        <f>"872,8200"</f>
        <v>872,8200</v>
      </c>
      <c r="K12" s="7" t="s">
        <v>137</v>
      </c>
    </row>
    <row r="14" spans="1:11" ht="15" x14ac:dyDescent="0.2">
      <c r="A14" s="45" t="s">
        <v>145</v>
      </c>
      <c r="B14" s="46"/>
      <c r="C14" s="46"/>
      <c r="D14" s="46"/>
      <c r="E14" s="46"/>
      <c r="F14" s="46"/>
      <c r="G14" s="46"/>
      <c r="H14" s="46"/>
    </row>
    <row r="15" spans="1:11" x14ac:dyDescent="0.2">
      <c r="A15" s="7" t="s">
        <v>144</v>
      </c>
      <c r="B15" s="7" t="s">
        <v>143</v>
      </c>
      <c r="C15" s="7" t="s">
        <v>142</v>
      </c>
      <c r="D15" s="7" t="str">
        <f>"0,8960"</f>
        <v>0,8960</v>
      </c>
      <c r="E15" s="7" t="s">
        <v>138</v>
      </c>
      <c r="F15" s="7" t="s">
        <v>70</v>
      </c>
      <c r="G15" s="9" t="s">
        <v>22</v>
      </c>
      <c r="H15" s="9" t="s">
        <v>21</v>
      </c>
      <c r="I15" s="18" t="str">
        <f>"975,0"</f>
        <v>975,0</v>
      </c>
      <c r="J15" s="19" t="str">
        <f>"873,6000"</f>
        <v>873,6000</v>
      </c>
      <c r="K15" s="7" t="s">
        <v>137</v>
      </c>
    </row>
    <row r="17" spans="1:11" ht="15" x14ac:dyDescent="0.2">
      <c r="A17" s="45" t="s">
        <v>30</v>
      </c>
      <c r="B17" s="46"/>
      <c r="C17" s="46"/>
      <c r="D17" s="46"/>
      <c r="E17" s="46"/>
      <c r="F17" s="46"/>
      <c r="G17" s="46"/>
      <c r="H17" s="46"/>
    </row>
    <row r="18" spans="1:11" x14ac:dyDescent="0.2">
      <c r="A18" s="7" t="s">
        <v>141</v>
      </c>
      <c r="B18" s="7" t="s">
        <v>140</v>
      </c>
      <c r="C18" s="7" t="s">
        <v>139</v>
      </c>
      <c r="D18" s="7" t="str">
        <f>"0,8706"</f>
        <v>0,8706</v>
      </c>
      <c r="E18" s="7" t="s">
        <v>138</v>
      </c>
      <c r="F18" s="7" t="s">
        <v>70</v>
      </c>
      <c r="G18" s="9" t="s">
        <v>29</v>
      </c>
      <c r="H18" s="9" t="s">
        <v>29</v>
      </c>
      <c r="I18" s="18" t="str">
        <f>"1225,0"</f>
        <v>1225,0</v>
      </c>
      <c r="J18" s="19" t="str">
        <f>"1066,4850"</f>
        <v>1066,4850</v>
      </c>
      <c r="K18" s="7" t="s">
        <v>137</v>
      </c>
    </row>
    <row r="20" spans="1:11" ht="15" x14ac:dyDescent="0.2">
      <c r="E20" s="16" t="s">
        <v>74</v>
      </c>
    </row>
    <row r="21" spans="1:11" ht="15" x14ac:dyDescent="0.2">
      <c r="E21" s="16" t="s">
        <v>75</v>
      </c>
    </row>
    <row r="22" spans="1:11" ht="15" x14ac:dyDescent="0.2">
      <c r="E22" s="16" t="s">
        <v>76</v>
      </c>
    </row>
    <row r="23" spans="1:11" ht="15" x14ac:dyDescent="0.2">
      <c r="E23" s="16" t="s">
        <v>77</v>
      </c>
    </row>
    <row r="24" spans="1:11" ht="15" x14ac:dyDescent="0.2">
      <c r="E24" s="16" t="s">
        <v>77</v>
      </c>
    </row>
    <row r="25" spans="1:11" ht="15" x14ac:dyDescent="0.2">
      <c r="E25" s="16" t="s">
        <v>78</v>
      </c>
    </row>
    <row r="26" spans="1:11" ht="15" x14ac:dyDescent="0.2">
      <c r="E26" s="16"/>
    </row>
    <row r="28" spans="1:11" ht="18" x14ac:dyDescent="0.25">
      <c r="A28" s="24" t="s">
        <v>79</v>
      </c>
      <c r="B28" s="24"/>
    </row>
    <row r="29" spans="1:11" ht="15" x14ac:dyDescent="0.2">
      <c r="A29" s="25" t="s">
        <v>93</v>
      </c>
      <c r="B29" s="25"/>
    </row>
    <row r="30" spans="1:11" ht="14.25" x14ac:dyDescent="0.2">
      <c r="A30" s="27"/>
      <c r="B30" s="28" t="s">
        <v>94</v>
      </c>
    </row>
    <row r="31" spans="1:11" ht="15" x14ac:dyDescent="0.2">
      <c r="A31" s="29" t="s">
        <v>82</v>
      </c>
      <c r="B31" s="29" t="s">
        <v>83</v>
      </c>
      <c r="C31" s="29" t="s">
        <v>84</v>
      </c>
      <c r="D31" s="29" t="s">
        <v>85</v>
      </c>
      <c r="E31" s="29" t="s">
        <v>136</v>
      </c>
    </row>
    <row r="32" spans="1:11" x14ac:dyDescent="0.2">
      <c r="A32" s="26" t="s">
        <v>135</v>
      </c>
      <c r="B32" s="4" t="s">
        <v>98</v>
      </c>
      <c r="C32" s="4" t="s">
        <v>96</v>
      </c>
      <c r="D32" s="4" t="s">
        <v>134</v>
      </c>
      <c r="E32" s="17" t="s">
        <v>133</v>
      </c>
    </row>
    <row r="33" spans="1:5" x14ac:dyDescent="0.2">
      <c r="A33" s="26" t="s">
        <v>132</v>
      </c>
      <c r="B33" s="4" t="s">
        <v>131</v>
      </c>
      <c r="C33" s="4" t="s">
        <v>87</v>
      </c>
      <c r="D33" s="4" t="s">
        <v>130</v>
      </c>
      <c r="E33" s="17" t="s">
        <v>129</v>
      </c>
    </row>
    <row r="34" spans="1:5" x14ac:dyDescent="0.2">
      <c r="A34" s="26" t="s">
        <v>128</v>
      </c>
      <c r="B34" s="4" t="s">
        <v>120</v>
      </c>
      <c r="C34" s="4" t="s">
        <v>127</v>
      </c>
      <c r="D34" s="4" t="s">
        <v>126</v>
      </c>
      <c r="E34" s="17" t="s">
        <v>125</v>
      </c>
    </row>
    <row r="35" spans="1:5" x14ac:dyDescent="0.2">
      <c r="A35" s="26" t="s">
        <v>124</v>
      </c>
      <c r="B35" s="4" t="s">
        <v>120</v>
      </c>
      <c r="C35" s="4" t="s">
        <v>91</v>
      </c>
      <c r="D35" s="4" t="s">
        <v>123</v>
      </c>
      <c r="E35" s="17" t="s">
        <v>122</v>
      </c>
    </row>
    <row r="36" spans="1:5" x14ac:dyDescent="0.2">
      <c r="A36" s="26" t="s">
        <v>121</v>
      </c>
      <c r="B36" s="4" t="s">
        <v>120</v>
      </c>
      <c r="C36" s="4" t="s">
        <v>119</v>
      </c>
      <c r="D36" s="4" t="s">
        <v>118</v>
      </c>
      <c r="E36" s="17" t="s">
        <v>117</v>
      </c>
    </row>
  </sheetData>
  <mergeCells count="16">
    <mergeCell ref="F3:F4"/>
    <mergeCell ref="A8:H8"/>
    <mergeCell ref="A11:H11"/>
    <mergeCell ref="A14:H14"/>
    <mergeCell ref="A17:H17"/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17" bestFit="1" customWidth="1"/>
    <col min="12" max="12" width="8.5703125" style="2" bestFit="1" customWidth="1"/>
    <col min="13" max="13" width="10" style="4" bestFit="1" customWidth="1"/>
    <col min="14" max="16384" width="9.140625" style="3"/>
  </cols>
  <sheetData>
    <row r="1" spans="1:13" s="2" customFormat="1" ht="29.1" customHeight="1" x14ac:dyDescent="0.2">
      <c r="A1" s="44" t="s">
        <v>173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s="2" customFormat="1" ht="62.1" customHeight="1" thickBo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1" customFormat="1" ht="12.75" customHeight="1" x14ac:dyDescent="0.2">
      <c r="A3" s="38" t="s">
        <v>0</v>
      </c>
      <c r="B3" s="40" t="s">
        <v>5</v>
      </c>
      <c r="C3" s="40" t="s">
        <v>9</v>
      </c>
      <c r="D3" s="30" t="s">
        <v>11</v>
      </c>
      <c r="E3" s="30" t="s">
        <v>3</v>
      </c>
      <c r="F3" s="30" t="s">
        <v>6</v>
      </c>
      <c r="G3" s="30" t="s">
        <v>172</v>
      </c>
      <c r="H3" s="30"/>
      <c r="I3" s="30"/>
      <c r="J3" s="30"/>
      <c r="K3" s="30" t="s">
        <v>108</v>
      </c>
      <c r="L3" s="30" t="s">
        <v>2</v>
      </c>
      <c r="M3" s="31" t="s">
        <v>1</v>
      </c>
    </row>
    <row r="4" spans="1:13" s="1" customFormat="1" ht="21" customHeight="1" thickBot="1" x14ac:dyDescent="0.25">
      <c r="A4" s="39"/>
      <c r="B4" s="41"/>
      <c r="C4" s="41"/>
      <c r="D4" s="41"/>
      <c r="E4" s="41"/>
      <c r="F4" s="41"/>
      <c r="G4" s="6">
        <v>1</v>
      </c>
      <c r="H4" s="6">
        <v>2</v>
      </c>
      <c r="I4" s="6">
        <v>3</v>
      </c>
      <c r="J4" s="6" t="s">
        <v>4</v>
      </c>
      <c r="K4" s="41"/>
      <c r="L4" s="41"/>
      <c r="M4" s="32"/>
    </row>
    <row r="5" spans="1:13" ht="15" x14ac:dyDescent="0.2">
      <c r="A5" s="42" t="s">
        <v>49</v>
      </c>
      <c r="B5" s="43"/>
      <c r="C5" s="43"/>
      <c r="D5" s="43"/>
      <c r="E5" s="43"/>
      <c r="F5" s="43"/>
      <c r="G5" s="43"/>
      <c r="H5" s="43"/>
      <c r="I5" s="43"/>
      <c r="J5" s="43"/>
    </row>
    <row r="6" spans="1:13" x14ac:dyDescent="0.2">
      <c r="A6" s="7" t="s">
        <v>171</v>
      </c>
      <c r="B6" s="7" t="s">
        <v>170</v>
      </c>
      <c r="C6" s="7" t="s">
        <v>169</v>
      </c>
      <c r="D6" s="7" t="str">
        <f>"0,5978"</f>
        <v>0,5978</v>
      </c>
      <c r="E6" s="7" t="s">
        <v>168</v>
      </c>
      <c r="F6" s="7" t="s">
        <v>70</v>
      </c>
      <c r="G6" s="9" t="s">
        <v>164</v>
      </c>
      <c r="H6" s="8" t="s">
        <v>167</v>
      </c>
      <c r="I6" s="8" t="s">
        <v>167</v>
      </c>
      <c r="J6" s="8"/>
      <c r="K6" s="18" t="str">
        <f>"280,0"</f>
        <v>280,0</v>
      </c>
      <c r="L6" s="19" t="str">
        <f>"167,3840"</f>
        <v>167,3840</v>
      </c>
      <c r="M6" s="7" t="s">
        <v>166</v>
      </c>
    </row>
    <row r="8" spans="1:13" ht="15" x14ac:dyDescent="0.2">
      <c r="E8" s="16" t="s">
        <v>74</v>
      </c>
    </row>
    <row r="9" spans="1:13" ht="15" x14ac:dyDescent="0.2">
      <c r="E9" s="16" t="s">
        <v>75</v>
      </c>
    </row>
    <row r="10" spans="1:13" ht="15" x14ac:dyDescent="0.2">
      <c r="E10" s="16" t="s">
        <v>76</v>
      </c>
    </row>
    <row r="11" spans="1:13" ht="15" x14ac:dyDescent="0.2">
      <c r="E11" s="16" t="s">
        <v>77</v>
      </c>
    </row>
    <row r="12" spans="1:13" ht="15" x14ac:dyDescent="0.2">
      <c r="E12" s="16" t="s">
        <v>77</v>
      </c>
    </row>
    <row r="13" spans="1:13" ht="15" x14ac:dyDescent="0.2">
      <c r="E13" s="16" t="s">
        <v>78</v>
      </c>
    </row>
    <row r="14" spans="1:13" ht="15" x14ac:dyDescent="0.2">
      <c r="E14" s="16"/>
    </row>
    <row r="16" spans="1:13" ht="18" x14ac:dyDescent="0.25">
      <c r="A16" s="24" t="s">
        <v>79</v>
      </c>
      <c r="B16" s="24"/>
    </row>
    <row r="17" spans="1:5" ht="15" x14ac:dyDescent="0.2">
      <c r="A17" s="25" t="s">
        <v>93</v>
      </c>
      <c r="B17" s="25"/>
    </row>
    <row r="18" spans="1:5" ht="14.25" x14ac:dyDescent="0.2">
      <c r="A18" s="27"/>
      <c r="B18" s="28" t="s">
        <v>81</v>
      </c>
    </row>
    <row r="19" spans="1:5" ht="15" x14ac:dyDescent="0.2">
      <c r="A19" s="29" t="s">
        <v>82</v>
      </c>
      <c r="B19" s="29" t="s">
        <v>83</v>
      </c>
      <c r="C19" s="29" t="s">
        <v>84</v>
      </c>
      <c r="D19" s="29" t="s">
        <v>85</v>
      </c>
      <c r="E19" s="29" t="s">
        <v>86</v>
      </c>
    </row>
    <row r="20" spans="1:5" x14ac:dyDescent="0.2">
      <c r="A20" s="26" t="s">
        <v>165</v>
      </c>
      <c r="B20" s="4" t="s">
        <v>81</v>
      </c>
      <c r="C20" s="4" t="s">
        <v>99</v>
      </c>
      <c r="D20" s="4" t="s">
        <v>164</v>
      </c>
      <c r="E20" s="17" t="s">
        <v>163</v>
      </c>
    </row>
  </sheetData>
  <mergeCells count="12">
    <mergeCell ref="F3:F4"/>
    <mergeCell ref="G3:J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17" bestFit="1" customWidth="1"/>
    <col min="12" max="12" width="8.5703125" style="2" bestFit="1" customWidth="1"/>
    <col min="13" max="13" width="21" style="4" bestFit="1" customWidth="1"/>
    <col min="14" max="16384" width="9.140625" style="3"/>
  </cols>
  <sheetData>
    <row r="1" spans="1:13" s="2" customFormat="1" ht="29.1" customHeight="1" x14ac:dyDescent="0.2">
      <c r="A1" s="44" t="s">
        <v>221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s="2" customFormat="1" ht="62.1" customHeight="1" thickBo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1" customFormat="1" ht="12.75" customHeight="1" x14ac:dyDescent="0.2">
      <c r="A3" s="38" t="s">
        <v>0</v>
      </c>
      <c r="B3" s="40" t="s">
        <v>5</v>
      </c>
      <c r="C3" s="40" t="s">
        <v>9</v>
      </c>
      <c r="D3" s="30" t="s">
        <v>11</v>
      </c>
      <c r="E3" s="30" t="s">
        <v>3</v>
      </c>
      <c r="F3" s="30" t="s">
        <v>6</v>
      </c>
      <c r="G3" s="30" t="s">
        <v>172</v>
      </c>
      <c r="H3" s="30"/>
      <c r="I3" s="30"/>
      <c r="J3" s="30"/>
      <c r="K3" s="30" t="s">
        <v>108</v>
      </c>
      <c r="L3" s="30" t="s">
        <v>2</v>
      </c>
      <c r="M3" s="31" t="s">
        <v>1</v>
      </c>
    </row>
    <row r="4" spans="1:13" s="1" customFormat="1" ht="21" customHeight="1" thickBot="1" x14ac:dyDescent="0.25">
      <c r="A4" s="39"/>
      <c r="B4" s="41"/>
      <c r="C4" s="41"/>
      <c r="D4" s="41"/>
      <c r="E4" s="41"/>
      <c r="F4" s="41"/>
      <c r="G4" s="6">
        <v>1</v>
      </c>
      <c r="H4" s="6">
        <v>2</v>
      </c>
      <c r="I4" s="6">
        <v>3</v>
      </c>
      <c r="J4" s="6" t="s">
        <v>4</v>
      </c>
      <c r="K4" s="41"/>
      <c r="L4" s="41"/>
      <c r="M4" s="32"/>
    </row>
    <row r="5" spans="1:13" ht="15" x14ac:dyDescent="0.2">
      <c r="A5" s="42" t="s">
        <v>220</v>
      </c>
      <c r="B5" s="43"/>
      <c r="C5" s="43"/>
      <c r="D5" s="43"/>
      <c r="E5" s="43"/>
      <c r="F5" s="43"/>
      <c r="G5" s="43"/>
      <c r="H5" s="43"/>
      <c r="I5" s="43"/>
      <c r="J5" s="43"/>
    </row>
    <row r="6" spans="1:13" x14ac:dyDescent="0.2">
      <c r="A6" s="10" t="s">
        <v>219</v>
      </c>
      <c r="B6" s="10" t="s">
        <v>218</v>
      </c>
      <c r="C6" s="10" t="s">
        <v>217</v>
      </c>
      <c r="D6" s="10" t="str">
        <f>"1,1313"</f>
        <v>1,1313</v>
      </c>
      <c r="E6" s="10" t="s">
        <v>35</v>
      </c>
      <c r="F6" s="10" t="s">
        <v>70</v>
      </c>
      <c r="G6" s="12" t="s">
        <v>57</v>
      </c>
      <c r="H6" s="12" t="s">
        <v>216</v>
      </c>
      <c r="I6" s="12" t="s">
        <v>189</v>
      </c>
      <c r="J6" s="11"/>
      <c r="K6" s="20" t="str">
        <f>"82,5"</f>
        <v>82,5</v>
      </c>
      <c r="L6" s="21" t="str">
        <f>"93,3322"</f>
        <v>93,3322</v>
      </c>
      <c r="M6" s="10" t="s">
        <v>215</v>
      </c>
    </row>
    <row r="7" spans="1:13" x14ac:dyDescent="0.2">
      <c r="A7" s="13" t="s">
        <v>15</v>
      </c>
      <c r="B7" s="13" t="s">
        <v>16</v>
      </c>
      <c r="C7" s="13" t="s">
        <v>17</v>
      </c>
      <c r="D7" s="13" t="str">
        <f>"1,1210"</f>
        <v>1,1210</v>
      </c>
      <c r="E7" s="13" t="s">
        <v>18</v>
      </c>
      <c r="F7" s="13" t="s">
        <v>19</v>
      </c>
      <c r="G7" s="15" t="s">
        <v>214</v>
      </c>
      <c r="H7" s="15" t="s">
        <v>186</v>
      </c>
      <c r="I7" s="14"/>
      <c r="J7" s="14"/>
      <c r="K7" s="22" t="str">
        <f>"112,5"</f>
        <v>112,5</v>
      </c>
      <c r="L7" s="23" t="str">
        <f>"126,1125"</f>
        <v>126,1125</v>
      </c>
      <c r="M7" s="13" t="s">
        <v>23</v>
      </c>
    </row>
    <row r="9" spans="1:13" ht="15" x14ac:dyDescent="0.2">
      <c r="A9" s="45" t="s">
        <v>24</v>
      </c>
      <c r="B9" s="46"/>
      <c r="C9" s="46"/>
      <c r="D9" s="46"/>
      <c r="E9" s="46"/>
      <c r="F9" s="46"/>
      <c r="G9" s="46"/>
      <c r="H9" s="46"/>
      <c r="I9" s="46"/>
      <c r="J9" s="46"/>
    </row>
    <row r="10" spans="1:13" x14ac:dyDescent="0.2">
      <c r="A10" s="7" t="s">
        <v>26</v>
      </c>
      <c r="B10" s="7" t="s">
        <v>27</v>
      </c>
      <c r="C10" s="7" t="s">
        <v>28</v>
      </c>
      <c r="D10" s="7" t="str">
        <f>"0,8609"</f>
        <v>0,8609</v>
      </c>
      <c r="E10" s="7" t="s">
        <v>18</v>
      </c>
      <c r="F10" s="7" t="s">
        <v>19</v>
      </c>
      <c r="G10" s="9" t="s">
        <v>213</v>
      </c>
      <c r="H10" s="9" t="s">
        <v>212</v>
      </c>
      <c r="I10" s="9" t="s">
        <v>184</v>
      </c>
      <c r="J10" s="8"/>
      <c r="K10" s="18" t="str">
        <f>"130,0"</f>
        <v>130,0</v>
      </c>
      <c r="L10" s="19" t="str">
        <f>"122,2134"</f>
        <v>122,2134</v>
      </c>
      <c r="M10" s="7" t="s">
        <v>23</v>
      </c>
    </row>
    <row r="12" spans="1:13" ht="15" x14ac:dyDescent="0.2">
      <c r="A12" s="45" t="s">
        <v>145</v>
      </c>
      <c r="B12" s="46"/>
      <c r="C12" s="46"/>
      <c r="D12" s="46"/>
      <c r="E12" s="46"/>
      <c r="F12" s="46"/>
      <c r="G12" s="46"/>
      <c r="H12" s="46"/>
      <c r="I12" s="46"/>
      <c r="J12" s="46"/>
    </row>
    <row r="13" spans="1:13" x14ac:dyDescent="0.2">
      <c r="A13" s="7" t="s">
        <v>211</v>
      </c>
      <c r="B13" s="7" t="s">
        <v>210</v>
      </c>
      <c r="C13" s="7" t="s">
        <v>209</v>
      </c>
      <c r="D13" s="7" t="str">
        <f>"0,7471"</f>
        <v>0,7471</v>
      </c>
      <c r="E13" s="7" t="s">
        <v>208</v>
      </c>
      <c r="F13" s="7" t="s">
        <v>55</v>
      </c>
      <c r="G13" s="9" t="s">
        <v>207</v>
      </c>
      <c r="H13" s="9" t="s">
        <v>206</v>
      </c>
      <c r="I13" s="9" t="s">
        <v>175</v>
      </c>
      <c r="J13" s="8"/>
      <c r="K13" s="18" t="str">
        <f>"132,5"</f>
        <v>132,5</v>
      </c>
      <c r="L13" s="19" t="str">
        <f>"99,8817"</f>
        <v>99,8817</v>
      </c>
      <c r="M13" s="7" t="s">
        <v>205</v>
      </c>
    </row>
    <row r="15" spans="1:13" ht="15" x14ac:dyDescent="0.2">
      <c r="A15" s="45" t="s">
        <v>64</v>
      </c>
      <c r="B15" s="46"/>
      <c r="C15" s="46"/>
      <c r="D15" s="46"/>
      <c r="E15" s="46"/>
      <c r="F15" s="46"/>
      <c r="G15" s="46"/>
      <c r="H15" s="46"/>
      <c r="I15" s="46"/>
      <c r="J15" s="46"/>
    </row>
    <row r="16" spans="1:13" x14ac:dyDescent="0.2">
      <c r="A16" s="7" t="s">
        <v>204</v>
      </c>
      <c r="B16" s="7" t="s">
        <v>203</v>
      </c>
      <c r="C16" s="7" t="s">
        <v>202</v>
      </c>
      <c r="D16" s="7" t="str">
        <f>"0,5654"</f>
        <v>0,5654</v>
      </c>
      <c r="E16" s="7" t="s">
        <v>35</v>
      </c>
      <c r="F16" s="7" t="s">
        <v>70</v>
      </c>
      <c r="G16" s="9" t="s">
        <v>201</v>
      </c>
      <c r="H16" s="9" t="s">
        <v>178</v>
      </c>
      <c r="I16" s="8" t="s">
        <v>200</v>
      </c>
      <c r="J16" s="8"/>
      <c r="K16" s="18" t="str">
        <f>"240,0"</f>
        <v>240,0</v>
      </c>
      <c r="L16" s="19" t="str">
        <f>"135,6960"</f>
        <v>135,6960</v>
      </c>
      <c r="M16" s="7" t="s">
        <v>199</v>
      </c>
    </row>
    <row r="18" spans="1:13" ht="15" x14ac:dyDescent="0.2">
      <c r="A18" s="45" t="s">
        <v>198</v>
      </c>
      <c r="B18" s="46"/>
      <c r="C18" s="46"/>
      <c r="D18" s="46"/>
      <c r="E18" s="46"/>
      <c r="F18" s="46"/>
      <c r="G18" s="46"/>
      <c r="H18" s="46"/>
      <c r="I18" s="46"/>
      <c r="J18" s="46"/>
    </row>
    <row r="19" spans="1:13" x14ac:dyDescent="0.2">
      <c r="A19" s="7" t="s">
        <v>197</v>
      </c>
      <c r="B19" s="7" t="s">
        <v>196</v>
      </c>
      <c r="C19" s="7" t="s">
        <v>195</v>
      </c>
      <c r="D19" s="7" t="str">
        <f>"0,5224"</f>
        <v>0,5224</v>
      </c>
      <c r="E19" s="7" t="s">
        <v>35</v>
      </c>
      <c r="F19" s="7" t="s">
        <v>70</v>
      </c>
      <c r="G19" s="9" t="s">
        <v>194</v>
      </c>
      <c r="H19" s="9" t="s">
        <v>193</v>
      </c>
      <c r="I19" s="9" t="s">
        <v>167</v>
      </c>
      <c r="J19" s="8"/>
      <c r="K19" s="18" t="str">
        <f>"300,0"</f>
        <v>300,0</v>
      </c>
      <c r="L19" s="19" t="str">
        <f>"156,7200"</f>
        <v>156,7200</v>
      </c>
      <c r="M19" s="7" t="s">
        <v>192</v>
      </c>
    </row>
    <row r="21" spans="1:13" ht="15" x14ac:dyDescent="0.2">
      <c r="E21" s="16" t="s">
        <v>74</v>
      </c>
    </row>
    <row r="22" spans="1:13" ht="15" x14ac:dyDescent="0.2">
      <c r="E22" s="16" t="s">
        <v>75</v>
      </c>
    </row>
    <row r="23" spans="1:13" ht="15" x14ac:dyDescent="0.2">
      <c r="E23" s="16" t="s">
        <v>76</v>
      </c>
    </row>
    <row r="24" spans="1:13" ht="15" x14ac:dyDescent="0.2">
      <c r="E24" s="16" t="s">
        <v>77</v>
      </c>
    </row>
    <row r="25" spans="1:13" ht="15" x14ac:dyDescent="0.2">
      <c r="E25" s="16" t="s">
        <v>77</v>
      </c>
    </row>
    <row r="26" spans="1:13" ht="15" x14ac:dyDescent="0.2">
      <c r="E26" s="16" t="s">
        <v>78</v>
      </c>
    </row>
    <row r="27" spans="1:13" ht="15" x14ac:dyDescent="0.2">
      <c r="E27" s="16"/>
    </row>
    <row r="29" spans="1:13" ht="18" x14ac:dyDescent="0.25">
      <c r="A29" s="24" t="s">
        <v>79</v>
      </c>
      <c r="B29" s="24"/>
    </row>
    <row r="30" spans="1:13" ht="15" x14ac:dyDescent="0.2">
      <c r="A30" s="25" t="s">
        <v>80</v>
      </c>
      <c r="B30" s="25"/>
    </row>
    <row r="31" spans="1:13" ht="14.25" x14ac:dyDescent="0.2">
      <c r="A31" s="27"/>
      <c r="B31" s="28" t="s">
        <v>191</v>
      </c>
    </row>
    <row r="32" spans="1:13" ht="15" x14ac:dyDescent="0.2">
      <c r="A32" s="29" t="s">
        <v>82</v>
      </c>
      <c r="B32" s="29" t="s">
        <v>83</v>
      </c>
      <c r="C32" s="29" t="s">
        <v>84</v>
      </c>
      <c r="D32" s="29" t="s">
        <v>85</v>
      </c>
      <c r="E32" s="29" t="s">
        <v>86</v>
      </c>
    </row>
    <row r="33" spans="1:5" x14ac:dyDescent="0.2">
      <c r="A33" s="26" t="s">
        <v>190</v>
      </c>
      <c r="B33" s="4" t="s">
        <v>102</v>
      </c>
      <c r="C33" s="4" t="s">
        <v>187</v>
      </c>
      <c r="D33" s="4" t="s">
        <v>189</v>
      </c>
      <c r="E33" s="17" t="s">
        <v>188</v>
      </c>
    </row>
    <row r="35" spans="1:5" ht="14.25" x14ac:dyDescent="0.2">
      <c r="A35" s="27"/>
      <c r="B35" s="28" t="s">
        <v>81</v>
      </c>
    </row>
    <row r="36" spans="1:5" ht="15" x14ac:dyDescent="0.2">
      <c r="A36" s="29" t="s">
        <v>82</v>
      </c>
      <c r="B36" s="29" t="s">
        <v>83</v>
      </c>
      <c r="C36" s="29" t="s">
        <v>84</v>
      </c>
      <c r="D36" s="29" t="s">
        <v>85</v>
      </c>
      <c r="E36" s="29" t="s">
        <v>86</v>
      </c>
    </row>
    <row r="37" spans="1:5" x14ac:dyDescent="0.2">
      <c r="A37" s="26" t="s">
        <v>14</v>
      </c>
      <c r="B37" s="4" t="s">
        <v>81</v>
      </c>
      <c r="C37" s="4" t="s">
        <v>187</v>
      </c>
      <c r="D37" s="4" t="s">
        <v>186</v>
      </c>
      <c r="E37" s="17" t="s">
        <v>185</v>
      </c>
    </row>
    <row r="39" spans="1:5" ht="14.25" x14ac:dyDescent="0.2">
      <c r="A39" s="27"/>
      <c r="B39" s="28" t="s">
        <v>89</v>
      </c>
    </row>
    <row r="40" spans="1:5" ht="15" x14ac:dyDescent="0.2">
      <c r="A40" s="29" t="s">
        <v>82</v>
      </c>
      <c r="B40" s="29" t="s">
        <v>83</v>
      </c>
      <c r="C40" s="29" t="s">
        <v>84</v>
      </c>
      <c r="D40" s="29" t="s">
        <v>85</v>
      </c>
      <c r="E40" s="29" t="s">
        <v>86</v>
      </c>
    </row>
    <row r="41" spans="1:5" x14ac:dyDescent="0.2">
      <c r="A41" s="26" t="s">
        <v>25</v>
      </c>
      <c r="B41" s="4" t="s">
        <v>90</v>
      </c>
      <c r="C41" s="4" t="s">
        <v>91</v>
      </c>
      <c r="D41" s="4" t="s">
        <v>184</v>
      </c>
      <c r="E41" s="17" t="s">
        <v>183</v>
      </c>
    </row>
    <row r="44" spans="1:5" ht="15" x14ac:dyDescent="0.2">
      <c r="A44" s="25" t="s">
        <v>93</v>
      </c>
      <c r="B44" s="25"/>
    </row>
    <row r="45" spans="1:5" ht="14.25" x14ac:dyDescent="0.2">
      <c r="A45" s="27"/>
      <c r="B45" s="28" t="s">
        <v>81</v>
      </c>
    </row>
    <row r="46" spans="1:5" ht="15" x14ac:dyDescent="0.2">
      <c r="A46" s="29" t="s">
        <v>82</v>
      </c>
      <c r="B46" s="29" t="s">
        <v>83</v>
      </c>
      <c r="C46" s="29" t="s">
        <v>84</v>
      </c>
      <c r="D46" s="29" t="s">
        <v>85</v>
      </c>
      <c r="E46" s="29" t="s">
        <v>86</v>
      </c>
    </row>
    <row r="47" spans="1:5" x14ac:dyDescent="0.2">
      <c r="A47" s="26" t="s">
        <v>182</v>
      </c>
      <c r="B47" s="4" t="s">
        <v>81</v>
      </c>
      <c r="C47" s="4" t="s">
        <v>181</v>
      </c>
      <c r="D47" s="4" t="s">
        <v>167</v>
      </c>
      <c r="E47" s="17" t="s">
        <v>180</v>
      </c>
    </row>
    <row r="48" spans="1:5" x14ac:dyDescent="0.2">
      <c r="A48" s="26" t="s">
        <v>179</v>
      </c>
      <c r="B48" s="4" t="s">
        <v>81</v>
      </c>
      <c r="C48" s="4" t="s">
        <v>103</v>
      </c>
      <c r="D48" s="4" t="s">
        <v>178</v>
      </c>
      <c r="E48" s="17" t="s">
        <v>177</v>
      </c>
    </row>
    <row r="50" spans="1:5" ht="14.25" x14ac:dyDescent="0.2">
      <c r="A50" s="27"/>
      <c r="B50" s="28" t="s">
        <v>89</v>
      </c>
    </row>
    <row r="51" spans="1:5" ht="15" x14ac:dyDescent="0.2">
      <c r="A51" s="29" t="s">
        <v>82</v>
      </c>
      <c r="B51" s="29" t="s">
        <v>83</v>
      </c>
      <c r="C51" s="29" t="s">
        <v>84</v>
      </c>
      <c r="D51" s="29" t="s">
        <v>85</v>
      </c>
      <c r="E51" s="29" t="s">
        <v>86</v>
      </c>
    </row>
    <row r="52" spans="1:5" x14ac:dyDescent="0.2">
      <c r="A52" s="26" t="s">
        <v>176</v>
      </c>
      <c r="B52" s="4" t="s">
        <v>106</v>
      </c>
      <c r="C52" s="4" t="s">
        <v>127</v>
      </c>
      <c r="D52" s="4" t="s">
        <v>175</v>
      </c>
      <c r="E52" s="17" t="s">
        <v>174</v>
      </c>
    </row>
  </sheetData>
  <mergeCells count="16">
    <mergeCell ref="G3:J3"/>
    <mergeCell ref="A9:J9"/>
    <mergeCell ref="A12:J12"/>
    <mergeCell ref="A15:J15"/>
    <mergeCell ref="A18:J1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17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4" t="s">
        <v>244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s="2" customFormat="1" ht="62.1" customHeight="1" thickBo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1" customFormat="1" ht="12.75" customHeight="1" x14ac:dyDescent="0.2">
      <c r="A3" s="38" t="s">
        <v>0</v>
      </c>
      <c r="B3" s="40" t="s">
        <v>5</v>
      </c>
      <c r="C3" s="40" t="s">
        <v>9</v>
      </c>
      <c r="D3" s="30" t="s">
        <v>11</v>
      </c>
      <c r="E3" s="30" t="s">
        <v>3</v>
      </c>
      <c r="F3" s="30" t="s">
        <v>6</v>
      </c>
      <c r="G3" s="30" t="s">
        <v>243</v>
      </c>
      <c r="H3" s="30"/>
      <c r="I3" s="30"/>
      <c r="J3" s="30"/>
      <c r="K3" s="30" t="s">
        <v>108</v>
      </c>
      <c r="L3" s="30" t="s">
        <v>2</v>
      </c>
      <c r="M3" s="31" t="s">
        <v>1</v>
      </c>
    </row>
    <row r="4" spans="1:13" s="1" customFormat="1" ht="21" customHeight="1" thickBot="1" x14ac:dyDescent="0.25">
      <c r="A4" s="39"/>
      <c r="B4" s="41"/>
      <c r="C4" s="41"/>
      <c r="D4" s="41"/>
      <c r="E4" s="41"/>
      <c r="F4" s="41"/>
      <c r="G4" s="6">
        <v>1</v>
      </c>
      <c r="H4" s="6">
        <v>2</v>
      </c>
      <c r="I4" s="6">
        <v>3</v>
      </c>
      <c r="J4" s="6" t="s">
        <v>4</v>
      </c>
      <c r="K4" s="41"/>
      <c r="L4" s="41"/>
      <c r="M4" s="32"/>
    </row>
    <row r="5" spans="1:13" ht="15" x14ac:dyDescent="0.2">
      <c r="A5" s="42" t="s">
        <v>30</v>
      </c>
      <c r="B5" s="43"/>
      <c r="C5" s="43"/>
      <c r="D5" s="43"/>
      <c r="E5" s="43"/>
      <c r="F5" s="43"/>
      <c r="G5" s="43"/>
      <c r="H5" s="43"/>
      <c r="I5" s="43"/>
      <c r="J5" s="43"/>
    </row>
    <row r="6" spans="1:13" x14ac:dyDescent="0.2">
      <c r="A6" s="7" t="s">
        <v>242</v>
      </c>
      <c r="B6" s="7" t="s">
        <v>241</v>
      </c>
      <c r="C6" s="7" t="s">
        <v>240</v>
      </c>
      <c r="D6" s="7" t="str">
        <f>"0,7066"</f>
        <v>0,7066</v>
      </c>
      <c r="E6" s="7" t="s">
        <v>239</v>
      </c>
      <c r="F6" s="7" t="s">
        <v>55</v>
      </c>
      <c r="G6" s="9" t="s">
        <v>238</v>
      </c>
      <c r="H6" s="9" t="s">
        <v>237</v>
      </c>
      <c r="I6" s="9" t="s">
        <v>223</v>
      </c>
      <c r="J6" s="8"/>
      <c r="K6" s="18" t="str">
        <f>"182,5"</f>
        <v>182,5</v>
      </c>
      <c r="L6" s="19" t="str">
        <f>"219,2227"</f>
        <v>219,2227</v>
      </c>
      <c r="M6" s="7" t="s">
        <v>230</v>
      </c>
    </row>
    <row r="8" spans="1:13" ht="15" x14ac:dyDescent="0.2">
      <c r="A8" s="45" t="s">
        <v>236</v>
      </c>
      <c r="B8" s="46"/>
      <c r="C8" s="46"/>
      <c r="D8" s="46"/>
      <c r="E8" s="46"/>
      <c r="F8" s="46"/>
      <c r="G8" s="46"/>
      <c r="H8" s="46"/>
      <c r="I8" s="46"/>
      <c r="J8" s="46"/>
    </row>
    <row r="9" spans="1:13" x14ac:dyDescent="0.2">
      <c r="A9" s="7" t="s">
        <v>235</v>
      </c>
      <c r="B9" s="7" t="s">
        <v>234</v>
      </c>
      <c r="C9" s="7" t="s">
        <v>233</v>
      </c>
      <c r="D9" s="7" t="str">
        <f>"0,5455"</f>
        <v>0,5455</v>
      </c>
      <c r="E9" s="7" t="s">
        <v>232</v>
      </c>
      <c r="F9" s="7" t="s">
        <v>70</v>
      </c>
      <c r="G9" s="8" t="s">
        <v>231</v>
      </c>
      <c r="H9" s="8" t="s">
        <v>227</v>
      </c>
      <c r="I9" s="9" t="s">
        <v>227</v>
      </c>
      <c r="J9" s="8"/>
      <c r="K9" s="18" t="str">
        <f>"350,0"</f>
        <v>350,0</v>
      </c>
      <c r="L9" s="19" t="str">
        <f>"190,9250"</f>
        <v>190,9250</v>
      </c>
      <c r="M9" s="7" t="s">
        <v>230</v>
      </c>
    </row>
    <row r="11" spans="1:13" ht="15" x14ac:dyDescent="0.2">
      <c r="E11" s="16" t="s">
        <v>74</v>
      </c>
    </row>
    <row r="12" spans="1:13" ht="15" x14ac:dyDescent="0.2">
      <c r="E12" s="16" t="s">
        <v>75</v>
      </c>
    </row>
    <row r="13" spans="1:13" ht="15" x14ac:dyDescent="0.2">
      <c r="E13" s="16" t="s">
        <v>76</v>
      </c>
    </row>
    <row r="14" spans="1:13" ht="15" x14ac:dyDescent="0.2">
      <c r="E14" s="16" t="s">
        <v>77</v>
      </c>
    </row>
    <row r="15" spans="1:13" ht="15" x14ac:dyDescent="0.2">
      <c r="E15" s="16" t="s">
        <v>77</v>
      </c>
    </row>
    <row r="16" spans="1:13" ht="15" x14ac:dyDescent="0.2">
      <c r="E16" s="16" t="s">
        <v>78</v>
      </c>
    </row>
    <row r="17" spans="1:5" ht="15" x14ac:dyDescent="0.2">
      <c r="E17" s="16"/>
    </row>
    <row r="19" spans="1:5" ht="18" x14ac:dyDescent="0.25">
      <c r="A19" s="24" t="s">
        <v>79</v>
      </c>
      <c r="B19" s="24"/>
    </row>
    <row r="20" spans="1:5" ht="15" x14ac:dyDescent="0.2">
      <c r="A20" s="25" t="s">
        <v>93</v>
      </c>
      <c r="B20" s="25"/>
    </row>
    <row r="21" spans="1:5" ht="14.25" x14ac:dyDescent="0.2">
      <c r="A21" s="27"/>
      <c r="B21" s="28" t="s">
        <v>81</v>
      </c>
    </row>
    <row r="22" spans="1:5" ht="15" x14ac:dyDescent="0.2">
      <c r="A22" s="29" t="s">
        <v>82</v>
      </c>
      <c r="B22" s="29" t="s">
        <v>83</v>
      </c>
      <c r="C22" s="29" t="s">
        <v>84</v>
      </c>
      <c r="D22" s="29" t="s">
        <v>85</v>
      </c>
      <c r="E22" s="29" t="s">
        <v>86</v>
      </c>
    </row>
    <row r="23" spans="1:5" x14ac:dyDescent="0.2">
      <c r="A23" s="26" t="s">
        <v>229</v>
      </c>
      <c r="B23" s="4" t="s">
        <v>81</v>
      </c>
      <c r="C23" s="4" t="s">
        <v>228</v>
      </c>
      <c r="D23" s="4" t="s">
        <v>227</v>
      </c>
      <c r="E23" s="17" t="s">
        <v>226</v>
      </c>
    </row>
    <row r="25" spans="1:5" ht="14.25" x14ac:dyDescent="0.2">
      <c r="A25" s="27"/>
      <c r="B25" s="28" t="s">
        <v>89</v>
      </c>
    </row>
    <row r="26" spans="1:5" ht="15" x14ac:dyDescent="0.2">
      <c r="A26" s="29" t="s">
        <v>82</v>
      </c>
      <c r="B26" s="29" t="s">
        <v>83</v>
      </c>
      <c r="C26" s="29" t="s">
        <v>84</v>
      </c>
      <c r="D26" s="29" t="s">
        <v>85</v>
      </c>
      <c r="E26" s="29" t="s">
        <v>86</v>
      </c>
    </row>
    <row r="27" spans="1:5" x14ac:dyDescent="0.2">
      <c r="A27" s="26" t="s">
        <v>225</v>
      </c>
      <c r="B27" s="4" t="s">
        <v>224</v>
      </c>
      <c r="C27" s="4" t="s">
        <v>96</v>
      </c>
      <c r="D27" s="4" t="s">
        <v>223</v>
      </c>
      <c r="E27" s="17" t="s">
        <v>222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42578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17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4" t="s">
        <v>259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s="2" customFormat="1" ht="62.1" customHeight="1" thickBo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1" customFormat="1" ht="12.75" customHeight="1" x14ac:dyDescent="0.2">
      <c r="A3" s="38" t="s">
        <v>0</v>
      </c>
      <c r="B3" s="40" t="s">
        <v>5</v>
      </c>
      <c r="C3" s="40" t="s">
        <v>9</v>
      </c>
      <c r="D3" s="30" t="s">
        <v>11</v>
      </c>
      <c r="E3" s="30" t="s">
        <v>3</v>
      </c>
      <c r="F3" s="30" t="s">
        <v>6</v>
      </c>
      <c r="G3" s="30" t="s">
        <v>243</v>
      </c>
      <c r="H3" s="30"/>
      <c r="I3" s="30"/>
      <c r="J3" s="30"/>
      <c r="K3" s="30" t="s">
        <v>108</v>
      </c>
      <c r="L3" s="30" t="s">
        <v>2</v>
      </c>
      <c r="M3" s="31" t="s">
        <v>1</v>
      </c>
    </row>
    <row r="4" spans="1:13" s="1" customFormat="1" ht="21" customHeight="1" thickBot="1" x14ac:dyDescent="0.25">
      <c r="A4" s="39"/>
      <c r="B4" s="41"/>
      <c r="C4" s="41"/>
      <c r="D4" s="41"/>
      <c r="E4" s="41"/>
      <c r="F4" s="41"/>
      <c r="G4" s="6">
        <v>1</v>
      </c>
      <c r="H4" s="6">
        <v>2</v>
      </c>
      <c r="I4" s="6">
        <v>3</v>
      </c>
      <c r="J4" s="6" t="s">
        <v>4</v>
      </c>
      <c r="K4" s="41"/>
      <c r="L4" s="41"/>
      <c r="M4" s="32"/>
    </row>
    <row r="5" spans="1:13" ht="15" x14ac:dyDescent="0.2">
      <c r="A5" s="42" t="s">
        <v>64</v>
      </c>
      <c r="B5" s="43"/>
      <c r="C5" s="43"/>
      <c r="D5" s="43"/>
      <c r="E5" s="43"/>
      <c r="F5" s="43"/>
      <c r="G5" s="43"/>
      <c r="H5" s="43"/>
      <c r="I5" s="43"/>
      <c r="J5" s="43"/>
    </row>
    <row r="6" spans="1:13" x14ac:dyDescent="0.2">
      <c r="A6" s="7" t="s">
        <v>258</v>
      </c>
      <c r="B6" s="7" t="s">
        <v>257</v>
      </c>
      <c r="C6" s="7" t="s">
        <v>256</v>
      </c>
      <c r="D6" s="7" t="str">
        <f>"0,5555"</f>
        <v>0,5555</v>
      </c>
      <c r="E6" s="7" t="s">
        <v>35</v>
      </c>
      <c r="F6" s="7" t="s">
        <v>70</v>
      </c>
      <c r="G6" s="9" t="s">
        <v>255</v>
      </c>
      <c r="H6" s="9" t="s">
        <v>237</v>
      </c>
      <c r="I6" s="9" t="s">
        <v>249</v>
      </c>
      <c r="J6" s="8"/>
      <c r="K6" s="18" t="str">
        <f>"192,5"</f>
        <v>192,5</v>
      </c>
      <c r="L6" s="19" t="str">
        <f>"109,0724"</f>
        <v>109,0724</v>
      </c>
      <c r="M6" s="7" t="s">
        <v>230</v>
      </c>
    </row>
    <row r="8" spans="1:13" ht="15" x14ac:dyDescent="0.2">
      <c r="A8" s="45" t="s">
        <v>198</v>
      </c>
      <c r="B8" s="46"/>
      <c r="C8" s="46"/>
      <c r="D8" s="46"/>
      <c r="E8" s="46"/>
      <c r="F8" s="46"/>
      <c r="G8" s="46"/>
      <c r="H8" s="46"/>
      <c r="I8" s="46"/>
      <c r="J8" s="46"/>
    </row>
    <row r="9" spans="1:13" x14ac:dyDescent="0.2">
      <c r="A9" s="7" t="s">
        <v>254</v>
      </c>
      <c r="B9" s="7" t="s">
        <v>253</v>
      </c>
      <c r="C9" s="7" t="s">
        <v>252</v>
      </c>
      <c r="D9" s="7" t="str">
        <f>"0,5273"</f>
        <v>0,5273</v>
      </c>
      <c r="E9" s="7" t="s">
        <v>35</v>
      </c>
      <c r="F9" s="7" t="s">
        <v>70</v>
      </c>
      <c r="G9" s="9" t="s">
        <v>251</v>
      </c>
      <c r="H9" s="9" t="s">
        <v>201</v>
      </c>
      <c r="I9" s="9" t="s">
        <v>246</v>
      </c>
      <c r="J9" s="8"/>
      <c r="K9" s="18" t="str">
        <f>"215,0"</f>
        <v>215,0</v>
      </c>
      <c r="L9" s="19" t="str">
        <f>"113,3695"</f>
        <v>113,3695</v>
      </c>
      <c r="M9" s="7" t="s">
        <v>230</v>
      </c>
    </row>
    <row r="11" spans="1:13" ht="15" x14ac:dyDescent="0.2">
      <c r="E11" s="16" t="s">
        <v>74</v>
      </c>
    </row>
    <row r="12" spans="1:13" ht="15" x14ac:dyDescent="0.2">
      <c r="E12" s="16" t="s">
        <v>75</v>
      </c>
    </row>
    <row r="13" spans="1:13" ht="15" x14ac:dyDescent="0.2">
      <c r="E13" s="16" t="s">
        <v>76</v>
      </c>
    </row>
    <row r="14" spans="1:13" ht="15" x14ac:dyDescent="0.2">
      <c r="E14" s="16" t="s">
        <v>77</v>
      </c>
    </row>
    <row r="15" spans="1:13" ht="15" x14ac:dyDescent="0.2">
      <c r="E15" s="16" t="s">
        <v>77</v>
      </c>
    </row>
    <row r="16" spans="1:13" ht="15" x14ac:dyDescent="0.2">
      <c r="E16" s="16" t="s">
        <v>78</v>
      </c>
    </row>
    <row r="17" spans="1:5" ht="15" x14ac:dyDescent="0.2">
      <c r="E17" s="16"/>
    </row>
    <row r="19" spans="1:5" ht="18" x14ac:dyDescent="0.25">
      <c r="A19" s="24" t="s">
        <v>79</v>
      </c>
      <c r="B19" s="24"/>
    </row>
    <row r="20" spans="1:5" ht="15" x14ac:dyDescent="0.2">
      <c r="A20" s="25" t="s">
        <v>93</v>
      </c>
      <c r="B20" s="25"/>
    </row>
    <row r="21" spans="1:5" ht="14.25" x14ac:dyDescent="0.2">
      <c r="A21" s="27"/>
      <c r="B21" s="28" t="s">
        <v>101</v>
      </c>
    </row>
    <row r="22" spans="1:5" ht="15" x14ac:dyDescent="0.2">
      <c r="A22" s="29" t="s">
        <v>82</v>
      </c>
      <c r="B22" s="29" t="s">
        <v>83</v>
      </c>
      <c r="C22" s="29" t="s">
        <v>84</v>
      </c>
      <c r="D22" s="29" t="s">
        <v>85</v>
      </c>
      <c r="E22" s="29" t="s">
        <v>86</v>
      </c>
    </row>
    <row r="23" spans="1:5" x14ac:dyDescent="0.2">
      <c r="A23" s="26" t="s">
        <v>250</v>
      </c>
      <c r="B23" s="4" t="s">
        <v>102</v>
      </c>
      <c r="C23" s="4" t="s">
        <v>103</v>
      </c>
      <c r="D23" s="4" t="s">
        <v>249</v>
      </c>
      <c r="E23" s="17" t="s">
        <v>248</v>
      </c>
    </row>
    <row r="25" spans="1:5" ht="14.25" x14ac:dyDescent="0.2">
      <c r="A25" s="27"/>
      <c r="B25" s="28" t="s">
        <v>81</v>
      </c>
    </row>
    <row r="26" spans="1:5" ht="15" x14ac:dyDescent="0.2">
      <c r="A26" s="29" t="s">
        <v>82</v>
      </c>
      <c r="B26" s="29" t="s">
        <v>83</v>
      </c>
      <c r="C26" s="29" t="s">
        <v>84</v>
      </c>
      <c r="D26" s="29" t="s">
        <v>85</v>
      </c>
      <c r="E26" s="29" t="s">
        <v>86</v>
      </c>
    </row>
    <row r="27" spans="1:5" x14ac:dyDescent="0.2">
      <c r="A27" s="26" t="s">
        <v>247</v>
      </c>
      <c r="B27" s="4" t="s">
        <v>81</v>
      </c>
      <c r="C27" s="4" t="s">
        <v>181</v>
      </c>
      <c r="D27" s="4" t="s">
        <v>246</v>
      </c>
      <c r="E27" s="17" t="s">
        <v>245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5.140625" style="4" bestFit="1" customWidth="1"/>
    <col min="6" max="6" width="34.42578125" style="4" bestFit="1" customWidth="1"/>
    <col min="7" max="9" width="5.5703125" style="3" customWidth="1"/>
    <col min="10" max="10" width="4.85546875" style="3" customWidth="1"/>
    <col min="11" max="11" width="7.85546875" style="17" bestFit="1" customWidth="1"/>
    <col min="12" max="12" width="8.5703125" style="2" bestFit="1" customWidth="1"/>
    <col min="13" max="13" width="21" style="4" bestFit="1" customWidth="1"/>
    <col min="14" max="16384" width="9.140625" style="3"/>
  </cols>
  <sheetData>
    <row r="1" spans="1:13" s="2" customFormat="1" ht="29.1" customHeight="1" x14ac:dyDescent="0.2">
      <c r="A1" s="44" t="s">
        <v>336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s="2" customFormat="1" ht="62.1" customHeight="1" thickBo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1" customFormat="1" ht="12.75" customHeight="1" x14ac:dyDescent="0.2">
      <c r="A3" s="38" t="s">
        <v>0</v>
      </c>
      <c r="B3" s="40" t="s">
        <v>5</v>
      </c>
      <c r="C3" s="40" t="s">
        <v>9</v>
      </c>
      <c r="D3" s="30" t="s">
        <v>11</v>
      </c>
      <c r="E3" s="30" t="s">
        <v>3</v>
      </c>
      <c r="F3" s="30" t="s">
        <v>6</v>
      </c>
      <c r="G3" s="30" t="s">
        <v>243</v>
      </c>
      <c r="H3" s="30"/>
      <c r="I3" s="30"/>
      <c r="J3" s="30"/>
      <c r="K3" s="30" t="s">
        <v>108</v>
      </c>
      <c r="L3" s="30" t="s">
        <v>2</v>
      </c>
      <c r="M3" s="31" t="s">
        <v>1</v>
      </c>
    </row>
    <row r="4" spans="1:13" s="1" customFormat="1" ht="21" customHeight="1" thickBot="1" x14ac:dyDescent="0.25">
      <c r="A4" s="39"/>
      <c r="B4" s="41"/>
      <c r="C4" s="41"/>
      <c r="D4" s="41"/>
      <c r="E4" s="41"/>
      <c r="F4" s="41"/>
      <c r="G4" s="6">
        <v>1</v>
      </c>
      <c r="H4" s="6">
        <v>2</v>
      </c>
      <c r="I4" s="6">
        <v>3</v>
      </c>
      <c r="J4" s="6" t="s">
        <v>4</v>
      </c>
      <c r="K4" s="41"/>
      <c r="L4" s="41"/>
      <c r="M4" s="32"/>
    </row>
    <row r="5" spans="1:13" ht="15" x14ac:dyDescent="0.2">
      <c r="A5" s="42" t="s">
        <v>24</v>
      </c>
      <c r="B5" s="43"/>
      <c r="C5" s="43"/>
      <c r="D5" s="43"/>
      <c r="E5" s="43"/>
      <c r="F5" s="43"/>
      <c r="G5" s="43"/>
      <c r="H5" s="43"/>
      <c r="I5" s="43"/>
      <c r="J5" s="43"/>
    </row>
    <row r="6" spans="1:13" x14ac:dyDescent="0.2">
      <c r="A6" s="7" t="s">
        <v>335</v>
      </c>
      <c r="B6" s="7" t="s">
        <v>334</v>
      </c>
      <c r="C6" s="7" t="s">
        <v>333</v>
      </c>
      <c r="D6" s="7" t="str">
        <f>"0,8330"</f>
        <v>0,8330</v>
      </c>
      <c r="E6" s="7" t="s">
        <v>18</v>
      </c>
      <c r="F6" s="7" t="s">
        <v>19</v>
      </c>
      <c r="G6" s="9" t="s">
        <v>213</v>
      </c>
      <c r="H6" s="9" t="s">
        <v>261</v>
      </c>
      <c r="I6" s="9" t="s">
        <v>212</v>
      </c>
      <c r="J6" s="8"/>
      <c r="K6" s="18" t="str">
        <f>"120,0"</f>
        <v>120,0</v>
      </c>
      <c r="L6" s="19" t="str">
        <f>"99,9600"</f>
        <v>99,9600</v>
      </c>
      <c r="M6" s="7" t="s">
        <v>23</v>
      </c>
    </row>
    <row r="8" spans="1:13" ht="15" x14ac:dyDescent="0.2">
      <c r="A8" s="45" t="s">
        <v>30</v>
      </c>
      <c r="B8" s="46"/>
      <c r="C8" s="46"/>
      <c r="D8" s="46"/>
      <c r="E8" s="46"/>
      <c r="F8" s="46"/>
      <c r="G8" s="46"/>
      <c r="H8" s="46"/>
      <c r="I8" s="46"/>
      <c r="J8" s="46"/>
    </row>
    <row r="9" spans="1:13" x14ac:dyDescent="0.2">
      <c r="A9" s="7" t="s">
        <v>42</v>
      </c>
      <c r="B9" s="7" t="s">
        <v>43</v>
      </c>
      <c r="C9" s="7" t="s">
        <v>44</v>
      </c>
      <c r="D9" s="7" t="str">
        <f>"0,6701"</f>
        <v>0,6701</v>
      </c>
      <c r="E9" s="7" t="s">
        <v>45</v>
      </c>
      <c r="F9" s="7" t="s">
        <v>46</v>
      </c>
      <c r="G9" s="9" t="s">
        <v>71</v>
      </c>
      <c r="H9" s="8" t="s">
        <v>273</v>
      </c>
      <c r="I9" s="9" t="s">
        <v>273</v>
      </c>
      <c r="J9" s="8"/>
      <c r="K9" s="18" t="str">
        <f>"90,0"</f>
        <v>90,0</v>
      </c>
      <c r="L9" s="19" t="str">
        <f>"60,3090"</f>
        <v>60,3090</v>
      </c>
      <c r="M9" s="7" t="s">
        <v>48</v>
      </c>
    </row>
    <row r="11" spans="1:13" ht="15" x14ac:dyDescent="0.2">
      <c r="A11" s="45" t="s">
        <v>110</v>
      </c>
      <c r="B11" s="46"/>
      <c r="C11" s="46"/>
      <c r="D11" s="46"/>
      <c r="E11" s="46"/>
      <c r="F11" s="46"/>
      <c r="G11" s="46"/>
      <c r="H11" s="46"/>
      <c r="I11" s="46"/>
      <c r="J11" s="46"/>
    </row>
    <row r="12" spans="1:13" x14ac:dyDescent="0.2">
      <c r="A12" s="10" t="s">
        <v>332</v>
      </c>
      <c r="B12" s="10" t="s">
        <v>331</v>
      </c>
      <c r="C12" s="10" t="s">
        <v>330</v>
      </c>
      <c r="D12" s="10" t="str">
        <f>"0,6257"</f>
        <v>0,6257</v>
      </c>
      <c r="E12" s="10" t="s">
        <v>329</v>
      </c>
      <c r="F12" s="10" t="s">
        <v>328</v>
      </c>
      <c r="G12" s="12" t="s">
        <v>311</v>
      </c>
      <c r="H12" s="12" t="s">
        <v>310</v>
      </c>
      <c r="I12" s="12" t="s">
        <v>251</v>
      </c>
      <c r="J12" s="11"/>
      <c r="K12" s="20" t="str">
        <f>"200,0"</f>
        <v>200,0</v>
      </c>
      <c r="L12" s="21" t="str">
        <f>"125,1400"</f>
        <v>125,1400</v>
      </c>
      <c r="M12" s="10" t="s">
        <v>35</v>
      </c>
    </row>
    <row r="13" spans="1:13" x14ac:dyDescent="0.2">
      <c r="A13" s="47" t="s">
        <v>327</v>
      </c>
      <c r="B13" s="47" t="s">
        <v>326</v>
      </c>
      <c r="C13" s="47" t="s">
        <v>325</v>
      </c>
      <c r="D13" s="47" t="str">
        <f>"0,6268"</f>
        <v>0,6268</v>
      </c>
      <c r="E13" s="47" t="s">
        <v>35</v>
      </c>
      <c r="F13" s="47" t="s">
        <v>70</v>
      </c>
      <c r="G13" s="51" t="s">
        <v>186</v>
      </c>
      <c r="H13" s="51" t="s">
        <v>261</v>
      </c>
      <c r="I13" s="50" t="s">
        <v>324</v>
      </c>
      <c r="J13" s="50"/>
      <c r="K13" s="49" t="str">
        <f>"115,0"</f>
        <v>115,0</v>
      </c>
      <c r="L13" s="48" t="str">
        <f>"74,3165"</f>
        <v>74,3165</v>
      </c>
      <c r="M13" s="47" t="s">
        <v>323</v>
      </c>
    </row>
    <row r="14" spans="1:13" x14ac:dyDescent="0.2">
      <c r="A14" s="13" t="s">
        <v>322</v>
      </c>
      <c r="B14" s="13" t="s">
        <v>321</v>
      </c>
      <c r="C14" s="13" t="s">
        <v>320</v>
      </c>
      <c r="D14" s="13" t="str">
        <f>"0,6570"</f>
        <v>0,6570</v>
      </c>
      <c r="E14" s="13" t="s">
        <v>319</v>
      </c>
      <c r="F14" s="13" t="s">
        <v>70</v>
      </c>
      <c r="G14" s="15" t="s">
        <v>214</v>
      </c>
      <c r="H14" s="14" t="s">
        <v>318</v>
      </c>
      <c r="I14" s="14"/>
      <c r="J14" s="14"/>
      <c r="K14" s="22" t="str">
        <f>"100,0"</f>
        <v>100,0</v>
      </c>
      <c r="L14" s="23" t="str">
        <f>"137,1816"</f>
        <v>137,1816</v>
      </c>
      <c r="M14" s="13" t="s">
        <v>317</v>
      </c>
    </row>
    <row r="16" spans="1:13" ht="15" x14ac:dyDescent="0.2">
      <c r="A16" s="45" t="s">
        <v>49</v>
      </c>
      <c r="B16" s="46"/>
      <c r="C16" s="46"/>
      <c r="D16" s="46"/>
      <c r="E16" s="46"/>
      <c r="F16" s="46"/>
      <c r="G16" s="46"/>
      <c r="H16" s="46"/>
      <c r="I16" s="46"/>
      <c r="J16" s="46"/>
    </row>
    <row r="17" spans="1:13" x14ac:dyDescent="0.2">
      <c r="A17" s="7" t="s">
        <v>316</v>
      </c>
      <c r="B17" s="7" t="s">
        <v>315</v>
      </c>
      <c r="C17" s="7" t="s">
        <v>314</v>
      </c>
      <c r="D17" s="7" t="str">
        <f>"0,5865"</f>
        <v>0,5865</v>
      </c>
      <c r="E17" s="7" t="s">
        <v>313</v>
      </c>
      <c r="F17" s="7" t="s">
        <v>312</v>
      </c>
      <c r="G17" s="9" t="s">
        <v>311</v>
      </c>
      <c r="H17" s="9" t="s">
        <v>310</v>
      </c>
      <c r="I17" s="9" t="s">
        <v>281</v>
      </c>
      <c r="J17" s="8"/>
      <c r="K17" s="18" t="str">
        <f>"205,0"</f>
        <v>205,0</v>
      </c>
      <c r="L17" s="19" t="str">
        <f>"120,2325"</f>
        <v>120,2325</v>
      </c>
      <c r="M17" s="7" t="s">
        <v>230</v>
      </c>
    </row>
    <row r="19" spans="1:13" ht="15" x14ac:dyDescent="0.2">
      <c r="A19" s="45" t="s">
        <v>64</v>
      </c>
      <c r="B19" s="46"/>
      <c r="C19" s="46"/>
      <c r="D19" s="46"/>
      <c r="E19" s="46"/>
      <c r="F19" s="46"/>
      <c r="G19" s="46"/>
      <c r="H19" s="46"/>
      <c r="I19" s="46"/>
      <c r="J19" s="46"/>
    </row>
    <row r="20" spans="1:13" x14ac:dyDescent="0.2">
      <c r="A20" s="10" t="s">
        <v>66</v>
      </c>
      <c r="B20" s="10" t="s">
        <v>67</v>
      </c>
      <c r="C20" s="10" t="s">
        <v>68</v>
      </c>
      <c r="D20" s="10" t="str">
        <f>"0,5540"</f>
        <v>0,5540</v>
      </c>
      <c r="E20" s="10" t="s">
        <v>69</v>
      </c>
      <c r="F20" s="10" t="s">
        <v>70</v>
      </c>
      <c r="G20" s="12" t="s">
        <v>309</v>
      </c>
      <c r="H20" s="12" t="s">
        <v>286</v>
      </c>
      <c r="I20" s="11" t="s">
        <v>308</v>
      </c>
      <c r="J20" s="11"/>
      <c r="K20" s="20" t="str">
        <f>"177,5"</f>
        <v>177,5</v>
      </c>
      <c r="L20" s="21" t="str">
        <f>"99,3184"</f>
        <v>99,3184</v>
      </c>
      <c r="M20" s="10" t="s">
        <v>73</v>
      </c>
    </row>
    <row r="21" spans="1:13" x14ac:dyDescent="0.2">
      <c r="A21" s="47" t="s">
        <v>204</v>
      </c>
      <c r="B21" s="47" t="s">
        <v>203</v>
      </c>
      <c r="C21" s="47" t="s">
        <v>202</v>
      </c>
      <c r="D21" s="47" t="str">
        <f>"0,5654"</f>
        <v>0,5654</v>
      </c>
      <c r="E21" s="47" t="s">
        <v>35</v>
      </c>
      <c r="F21" s="47" t="s">
        <v>70</v>
      </c>
      <c r="G21" s="51" t="s">
        <v>307</v>
      </c>
      <c r="H21" s="51" t="s">
        <v>278</v>
      </c>
      <c r="I21" s="50" t="s">
        <v>255</v>
      </c>
      <c r="J21" s="50"/>
      <c r="K21" s="49" t="str">
        <f>"155,0"</f>
        <v>155,0</v>
      </c>
      <c r="L21" s="48" t="str">
        <f>"87,6370"</f>
        <v>87,6370</v>
      </c>
      <c r="M21" s="47" t="s">
        <v>199</v>
      </c>
    </row>
    <row r="22" spans="1:13" x14ac:dyDescent="0.2">
      <c r="A22" s="13" t="s">
        <v>306</v>
      </c>
      <c r="B22" s="13" t="s">
        <v>305</v>
      </c>
      <c r="C22" s="13" t="s">
        <v>304</v>
      </c>
      <c r="D22" s="13" t="str">
        <f>"0,5701"</f>
        <v>0,5701</v>
      </c>
      <c r="E22" s="13" t="s">
        <v>35</v>
      </c>
      <c r="F22" s="13" t="s">
        <v>303</v>
      </c>
      <c r="G22" s="15" t="s">
        <v>302</v>
      </c>
      <c r="H22" s="14" t="s">
        <v>275</v>
      </c>
      <c r="I22" s="15" t="s">
        <v>275</v>
      </c>
      <c r="J22" s="14"/>
      <c r="K22" s="22" t="str">
        <f>"142,5"</f>
        <v>142,5</v>
      </c>
      <c r="L22" s="23" t="str">
        <f>"81,2393"</f>
        <v>81,2393</v>
      </c>
      <c r="M22" s="13" t="s">
        <v>301</v>
      </c>
    </row>
    <row r="24" spans="1:13" ht="15" x14ac:dyDescent="0.2">
      <c r="A24" s="45" t="s">
        <v>236</v>
      </c>
      <c r="B24" s="46"/>
      <c r="C24" s="46"/>
      <c r="D24" s="46"/>
      <c r="E24" s="46"/>
      <c r="F24" s="46"/>
      <c r="G24" s="46"/>
      <c r="H24" s="46"/>
      <c r="I24" s="46"/>
      <c r="J24" s="46"/>
    </row>
    <row r="25" spans="1:13" x14ac:dyDescent="0.2">
      <c r="A25" s="7" t="s">
        <v>300</v>
      </c>
      <c r="B25" s="7" t="s">
        <v>299</v>
      </c>
      <c r="C25" s="7" t="s">
        <v>298</v>
      </c>
      <c r="D25" s="7" t="str">
        <f>"0,5370"</f>
        <v>0,5370</v>
      </c>
      <c r="E25" s="7" t="s">
        <v>239</v>
      </c>
      <c r="F25" s="7" t="s">
        <v>55</v>
      </c>
      <c r="G25" s="9" t="s">
        <v>255</v>
      </c>
      <c r="H25" s="9" t="s">
        <v>264</v>
      </c>
      <c r="I25" s="8"/>
      <c r="J25" s="8"/>
      <c r="K25" s="18" t="str">
        <f>"167,5"</f>
        <v>167,5</v>
      </c>
      <c r="L25" s="19" t="str">
        <f>"91,5666"</f>
        <v>91,5666</v>
      </c>
      <c r="M25" s="7" t="s">
        <v>297</v>
      </c>
    </row>
    <row r="27" spans="1:13" ht="15" x14ac:dyDescent="0.2">
      <c r="A27" s="45" t="s">
        <v>198</v>
      </c>
      <c r="B27" s="46"/>
      <c r="C27" s="46"/>
      <c r="D27" s="46"/>
      <c r="E27" s="46"/>
      <c r="F27" s="46"/>
      <c r="G27" s="46"/>
      <c r="H27" s="46"/>
      <c r="I27" s="46"/>
      <c r="J27" s="46"/>
    </row>
    <row r="28" spans="1:13" x14ac:dyDescent="0.2">
      <c r="A28" s="10" t="s">
        <v>197</v>
      </c>
      <c r="B28" s="10" t="s">
        <v>196</v>
      </c>
      <c r="C28" s="10" t="s">
        <v>195</v>
      </c>
      <c r="D28" s="10" t="str">
        <f>"0,5224"</f>
        <v>0,5224</v>
      </c>
      <c r="E28" s="10" t="s">
        <v>35</v>
      </c>
      <c r="F28" s="10" t="s">
        <v>70</v>
      </c>
      <c r="G28" s="12" t="s">
        <v>255</v>
      </c>
      <c r="H28" s="12" t="s">
        <v>296</v>
      </c>
      <c r="I28" s="12" t="s">
        <v>237</v>
      </c>
      <c r="J28" s="11"/>
      <c r="K28" s="20" t="str">
        <f>"180,0"</f>
        <v>180,0</v>
      </c>
      <c r="L28" s="21" t="str">
        <f>"94,0320"</f>
        <v>94,0320</v>
      </c>
      <c r="M28" s="10" t="s">
        <v>192</v>
      </c>
    </row>
    <row r="29" spans="1:13" x14ac:dyDescent="0.2">
      <c r="A29" s="13" t="s">
        <v>295</v>
      </c>
      <c r="B29" s="13" t="s">
        <v>294</v>
      </c>
      <c r="C29" s="13" t="s">
        <v>293</v>
      </c>
      <c r="D29" s="13" t="str">
        <f>"0,5270"</f>
        <v>0,5270</v>
      </c>
      <c r="E29" s="13" t="s">
        <v>292</v>
      </c>
      <c r="F29" s="13" t="s">
        <v>291</v>
      </c>
      <c r="G29" s="15" t="s">
        <v>290</v>
      </c>
      <c r="H29" s="15" t="s">
        <v>255</v>
      </c>
      <c r="I29" s="14" t="s">
        <v>238</v>
      </c>
      <c r="J29" s="14"/>
      <c r="K29" s="22" t="str">
        <f>"165,0"</f>
        <v>165,0</v>
      </c>
      <c r="L29" s="23" t="str">
        <f>"101,9982"</f>
        <v>101,9982</v>
      </c>
      <c r="M29" s="13" t="s">
        <v>289</v>
      </c>
    </row>
    <row r="31" spans="1:13" ht="15" x14ac:dyDescent="0.2">
      <c r="E31" s="16" t="s">
        <v>74</v>
      </c>
    </row>
    <row r="32" spans="1:13" ht="15" x14ac:dyDescent="0.2">
      <c r="E32" s="16" t="s">
        <v>75</v>
      </c>
    </row>
    <row r="33" spans="1:5" ht="15" x14ac:dyDescent="0.2">
      <c r="E33" s="16" t="s">
        <v>76</v>
      </c>
    </row>
    <row r="34" spans="1:5" ht="15" x14ac:dyDescent="0.2">
      <c r="E34" s="16" t="s">
        <v>77</v>
      </c>
    </row>
    <row r="35" spans="1:5" ht="15" x14ac:dyDescent="0.2">
      <c r="E35" s="16" t="s">
        <v>77</v>
      </c>
    </row>
    <row r="36" spans="1:5" ht="15" x14ac:dyDescent="0.2">
      <c r="E36" s="16" t="s">
        <v>78</v>
      </c>
    </row>
    <row r="37" spans="1:5" ht="15" x14ac:dyDescent="0.2">
      <c r="E37" s="16"/>
    </row>
    <row r="39" spans="1:5" ht="18" x14ac:dyDescent="0.25">
      <c r="A39" s="24" t="s">
        <v>79</v>
      </c>
      <c r="B39" s="24"/>
    </row>
    <row r="40" spans="1:5" ht="15" x14ac:dyDescent="0.2">
      <c r="A40" s="25" t="s">
        <v>93</v>
      </c>
      <c r="B40" s="25"/>
    </row>
    <row r="41" spans="1:5" ht="14.25" x14ac:dyDescent="0.2">
      <c r="A41" s="27"/>
      <c r="B41" s="28" t="s">
        <v>101</v>
      </c>
    </row>
    <row r="42" spans="1:5" ht="15" x14ac:dyDescent="0.2">
      <c r="A42" s="29" t="s">
        <v>82</v>
      </c>
      <c r="B42" s="29" t="s">
        <v>83</v>
      </c>
      <c r="C42" s="29" t="s">
        <v>84</v>
      </c>
      <c r="D42" s="29" t="s">
        <v>85</v>
      </c>
      <c r="E42" s="29" t="s">
        <v>86</v>
      </c>
    </row>
    <row r="43" spans="1:5" x14ac:dyDescent="0.2">
      <c r="A43" s="26" t="s">
        <v>288</v>
      </c>
      <c r="B43" s="4" t="s">
        <v>102</v>
      </c>
      <c r="C43" s="4" t="s">
        <v>91</v>
      </c>
      <c r="D43" s="4" t="s">
        <v>212</v>
      </c>
      <c r="E43" s="17" t="s">
        <v>287</v>
      </c>
    </row>
    <row r="44" spans="1:5" x14ac:dyDescent="0.2">
      <c r="A44" s="26" t="s">
        <v>65</v>
      </c>
      <c r="B44" s="4" t="s">
        <v>102</v>
      </c>
      <c r="C44" s="4" t="s">
        <v>103</v>
      </c>
      <c r="D44" s="4" t="s">
        <v>286</v>
      </c>
      <c r="E44" s="17" t="s">
        <v>285</v>
      </c>
    </row>
    <row r="46" spans="1:5" ht="14.25" x14ac:dyDescent="0.2">
      <c r="A46" s="27"/>
      <c r="B46" s="28" t="s">
        <v>81</v>
      </c>
    </row>
    <row r="47" spans="1:5" ht="15" x14ac:dyDescent="0.2">
      <c r="A47" s="29" t="s">
        <v>82</v>
      </c>
      <c r="B47" s="29" t="s">
        <v>83</v>
      </c>
      <c r="C47" s="29" t="s">
        <v>84</v>
      </c>
      <c r="D47" s="29" t="s">
        <v>85</v>
      </c>
      <c r="E47" s="29" t="s">
        <v>86</v>
      </c>
    </row>
    <row r="48" spans="1:5" x14ac:dyDescent="0.2">
      <c r="A48" s="26" t="s">
        <v>284</v>
      </c>
      <c r="B48" s="4" t="s">
        <v>81</v>
      </c>
      <c r="C48" s="4" t="s">
        <v>115</v>
      </c>
      <c r="D48" s="4" t="s">
        <v>251</v>
      </c>
      <c r="E48" s="17" t="s">
        <v>283</v>
      </c>
    </row>
    <row r="49" spans="1:5" x14ac:dyDescent="0.2">
      <c r="A49" s="26" t="s">
        <v>282</v>
      </c>
      <c r="B49" s="4" t="s">
        <v>81</v>
      </c>
      <c r="C49" s="4" t="s">
        <v>99</v>
      </c>
      <c r="D49" s="4" t="s">
        <v>281</v>
      </c>
      <c r="E49" s="17" t="s">
        <v>280</v>
      </c>
    </row>
    <row r="50" spans="1:5" x14ac:dyDescent="0.2">
      <c r="A50" s="26" t="s">
        <v>182</v>
      </c>
      <c r="B50" s="4" t="s">
        <v>81</v>
      </c>
      <c r="C50" s="4" t="s">
        <v>181</v>
      </c>
      <c r="D50" s="4" t="s">
        <v>237</v>
      </c>
      <c r="E50" s="17" t="s">
        <v>279</v>
      </c>
    </row>
    <row r="51" spans="1:5" x14ac:dyDescent="0.2">
      <c r="A51" s="26" t="s">
        <v>179</v>
      </c>
      <c r="B51" s="4" t="s">
        <v>81</v>
      </c>
      <c r="C51" s="4" t="s">
        <v>103</v>
      </c>
      <c r="D51" s="4" t="s">
        <v>278</v>
      </c>
      <c r="E51" s="17" t="s">
        <v>277</v>
      </c>
    </row>
    <row r="52" spans="1:5" x14ac:dyDescent="0.2">
      <c r="A52" s="26" t="s">
        <v>276</v>
      </c>
      <c r="B52" s="4" t="s">
        <v>81</v>
      </c>
      <c r="C52" s="4" t="s">
        <v>103</v>
      </c>
      <c r="D52" s="4" t="s">
        <v>275</v>
      </c>
      <c r="E52" s="17" t="s">
        <v>274</v>
      </c>
    </row>
    <row r="53" spans="1:5" x14ac:dyDescent="0.2">
      <c r="A53" s="26" t="s">
        <v>41</v>
      </c>
      <c r="B53" s="4" t="s">
        <v>81</v>
      </c>
      <c r="C53" s="4" t="s">
        <v>96</v>
      </c>
      <c r="D53" s="4" t="s">
        <v>273</v>
      </c>
      <c r="E53" s="17" t="s">
        <v>272</v>
      </c>
    </row>
    <row r="55" spans="1:5" ht="14.25" x14ac:dyDescent="0.2">
      <c r="A55" s="27"/>
      <c r="B55" s="28" t="s">
        <v>89</v>
      </c>
    </row>
    <row r="56" spans="1:5" ht="15" x14ac:dyDescent="0.2">
      <c r="A56" s="29" t="s">
        <v>82</v>
      </c>
      <c r="B56" s="29" t="s">
        <v>83</v>
      </c>
      <c r="C56" s="29" t="s">
        <v>84</v>
      </c>
      <c r="D56" s="29" t="s">
        <v>85</v>
      </c>
      <c r="E56" s="29" t="s">
        <v>86</v>
      </c>
    </row>
    <row r="57" spans="1:5" x14ac:dyDescent="0.2">
      <c r="A57" s="26" t="s">
        <v>271</v>
      </c>
      <c r="B57" s="4" t="s">
        <v>270</v>
      </c>
      <c r="C57" s="4" t="s">
        <v>115</v>
      </c>
      <c r="D57" s="4" t="s">
        <v>214</v>
      </c>
      <c r="E57" s="17" t="s">
        <v>269</v>
      </c>
    </row>
    <row r="58" spans="1:5" x14ac:dyDescent="0.2">
      <c r="A58" s="26" t="s">
        <v>268</v>
      </c>
      <c r="B58" s="4" t="s">
        <v>267</v>
      </c>
      <c r="C58" s="4" t="s">
        <v>181</v>
      </c>
      <c r="D58" s="4" t="s">
        <v>255</v>
      </c>
      <c r="E58" s="17" t="s">
        <v>266</v>
      </c>
    </row>
    <row r="59" spans="1:5" x14ac:dyDescent="0.2">
      <c r="A59" s="26" t="s">
        <v>265</v>
      </c>
      <c r="B59" s="4" t="s">
        <v>106</v>
      </c>
      <c r="C59" s="4" t="s">
        <v>228</v>
      </c>
      <c r="D59" s="4" t="s">
        <v>264</v>
      </c>
      <c r="E59" s="17" t="s">
        <v>263</v>
      </c>
    </row>
    <row r="60" spans="1:5" x14ac:dyDescent="0.2">
      <c r="A60" s="26" t="s">
        <v>262</v>
      </c>
      <c r="B60" s="4" t="s">
        <v>106</v>
      </c>
      <c r="C60" s="4" t="s">
        <v>115</v>
      </c>
      <c r="D60" s="4" t="s">
        <v>261</v>
      </c>
      <c r="E60" s="17" t="s">
        <v>260</v>
      </c>
    </row>
  </sheetData>
  <mergeCells count="18">
    <mergeCell ref="A27:J27"/>
    <mergeCell ref="K3:K4"/>
    <mergeCell ref="L3:L4"/>
    <mergeCell ref="M3:M4"/>
    <mergeCell ref="A5:J5"/>
    <mergeCell ref="A8:J8"/>
    <mergeCell ref="A11:J11"/>
    <mergeCell ref="A16:J16"/>
    <mergeCell ref="A19:J19"/>
    <mergeCell ref="A24:J2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scale="6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140625" style="4" bestFit="1" customWidth="1"/>
    <col min="7" max="7" width="5.5703125" style="3" customWidth="1"/>
    <col min="8" max="8" width="10.42578125" style="3" customWidth="1"/>
    <col min="9" max="9" width="7.85546875" style="17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4" t="s">
        <v>352</v>
      </c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 s="2" customFormat="1" ht="62.1" customHeight="1" thickBo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1:11" s="1" customFormat="1" ht="12.75" customHeight="1" x14ac:dyDescent="0.2">
      <c r="A3" s="38" t="s">
        <v>0</v>
      </c>
      <c r="B3" s="40" t="s">
        <v>5</v>
      </c>
      <c r="C3" s="40" t="s">
        <v>9</v>
      </c>
      <c r="D3" s="30" t="s">
        <v>351</v>
      </c>
      <c r="E3" s="30" t="s">
        <v>3</v>
      </c>
      <c r="F3" s="30" t="s">
        <v>6</v>
      </c>
      <c r="G3" s="30" t="s">
        <v>350</v>
      </c>
      <c r="H3" s="30"/>
      <c r="I3" s="30" t="s">
        <v>159</v>
      </c>
      <c r="J3" s="30" t="s">
        <v>2</v>
      </c>
      <c r="K3" s="31" t="s">
        <v>1</v>
      </c>
    </row>
    <row r="4" spans="1:11" s="1" customFormat="1" ht="21" customHeight="1" thickBot="1" x14ac:dyDescent="0.25">
      <c r="A4" s="39"/>
      <c r="B4" s="41"/>
      <c r="C4" s="41"/>
      <c r="D4" s="41"/>
      <c r="E4" s="41"/>
      <c r="F4" s="41"/>
      <c r="G4" s="6" t="s">
        <v>7</v>
      </c>
      <c r="H4" s="6" t="s">
        <v>8</v>
      </c>
      <c r="I4" s="41"/>
      <c r="J4" s="41"/>
      <c r="K4" s="32"/>
    </row>
    <row r="5" spans="1:11" ht="15" x14ac:dyDescent="0.2">
      <c r="A5" s="42" t="s">
        <v>349</v>
      </c>
      <c r="B5" s="43"/>
      <c r="C5" s="43"/>
      <c r="D5" s="43"/>
      <c r="E5" s="43"/>
      <c r="F5" s="43"/>
      <c r="G5" s="43"/>
      <c r="H5" s="43"/>
    </row>
    <row r="6" spans="1:11" x14ac:dyDescent="0.2">
      <c r="A6" s="7" t="s">
        <v>348</v>
      </c>
      <c r="B6" s="7" t="s">
        <v>347</v>
      </c>
      <c r="C6" s="7" t="s">
        <v>346</v>
      </c>
      <c r="D6" s="7" t="str">
        <f>"1,0000"</f>
        <v>1,0000</v>
      </c>
      <c r="E6" s="7" t="s">
        <v>345</v>
      </c>
      <c r="F6" s="7" t="s">
        <v>344</v>
      </c>
      <c r="G6" s="9" t="s">
        <v>343</v>
      </c>
      <c r="H6" s="9" t="s">
        <v>342</v>
      </c>
      <c r="I6" s="18" t="str">
        <f>"1800,0"</f>
        <v>1800,0</v>
      </c>
      <c r="J6" s="19" t="str">
        <f>"17,1591"</f>
        <v>17,1591</v>
      </c>
      <c r="K6" s="7" t="s">
        <v>230</v>
      </c>
    </row>
    <row r="8" spans="1:11" ht="15" x14ac:dyDescent="0.2">
      <c r="E8" s="16" t="s">
        <v>74</v>
      </c>
    </row>
    <row r="9" spans="1:11" ht="15" x14ac:dyDescent="0.2">
      <c r="E9" s="16" t="s">
        <v>75</v>
      </c>
    </row>
    <row r="10" spans="1:11" ht="15" x14ac:dyDescent="0.2">
      <c r="E10" s="16" t="s">
        <v>76</v>
      </c>
    </row>
    <row r="11" spans="1:11" ht="15" x14ac:dyDescent="0.2">
      <c r="E11" s="16" t="s">
        <v>77</v>
      </c>
    </row>
    <row r="12" spans="1:11" ht="15" x14ac:dyDescent="0.2">
      <c r="E12" s="16" t="s">
        <v>77</v>
      </c>
    </row>
    <row r="13" spans="1:11" ht="15" x14ac:dyDescent="0.2">
      <c r="E13" s="16" t="s">
        <v>78</v>
      </c>
    </row>
    <row r="14" spans="1:11" ht="15" x14ac:dyDescent="0.2">
      <c r="E14" s="16"/>
    </row>
    <row r="16" spans="1:11" ht="18" x14ac:dyDescent="0.25">
      <c r="A16" s="24" t="s">
        <v>79</v>
      </c>
      <c r="B16" s="24"/>
    </row>
    <row r="17" spans="1:5" ht="15" x14ac:dyDescent="0.2">
      <c r="A17" s="25" t="s">
        <v>93</v>
      </c>
      <c r="B17" s="25"/>
    </row>
    <row r="18" spans="1:5" ht="14.25" x14ac:dyDescent="0.2">
      <c r="A18" s="27"/>
      <c r="B18" s="28" t="s">
        <v>89</v>
      </c>
    </row>
    <row r="19" spans="1:5" ht="15" x14ac:dyDescent="0.2">
      <c r="A19" s="29" t="s">
        <v>82</v>
      </c>
      <c r="B19" s="29" t="s">
        <v>83</v>
      </c>
      <c r="C19" s="29" t="s">
        <v>84</v>
      </c>
      <c r="D19" s="29" t="s">
        <v>85</v>
      </c>
      <c r="E19" s="29" t="s">
        <v>341</v>
      </c>
    </row>
    <row r="20" spans="1:5" x14ac:dyDescent="0.2">
      <c r="A20" s="26" t="s">
        <v>340</v>
      </c>
      <c r="B20" s="4" t="s">
        <v>106</v>
      </c>
      <c r="C20" s="4" t="s">
        <v>339</v>
      </c>
      <c r="D20" s="4" t="s">
        <v>338</v>
      </c>
      <c r="E20" s="17" t="s">
        <v>337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Бицепс Профессионалы</vt:lpstr>
      <vt:lpstr>Бицепс Любители</vt:lpstr>
      <vt:lpstr>Люб. народный жим 1_2 вес</vt:lpstr>
      <vt:lpstr>ПРО тяга б.э.</vt:lpstr>
      <vt:lpstr>Люб. тяга б.э.</vt:lpstr>
      <vt:lpstr>ПРО жим софт мн.петельная</vt:lpstr>
      <vt:lpstr>ПРО жим б.э.</vt:lpstr>
      <vt:lpstr>Люб. жим б.э.</vt:lpstr>
      <vt:lpstr>Русская тяга проф. 150 кг.</vt:lpstr>
      <vt:lpstr>РБ Проф 30 кг.</vt:lpstr>
      <vt:lpstr>РЖ любители 55 кг.</vt:lpstr>
      <vt:lpstr>РЖ Проф 55 кг.</vt:lpstr>
      <vt:lpstr>РЖ Проф 35 кг.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2021-10-24T11:36:14Z</cp:lastPrinted>
  <dcterms:created xsi:type="dcterms:W3CDTF">2002-06-16T13:36:44Z</dcterms:created>
  <dcterms:modified xsi:type="dcterms:W3CDTF">2021-10-27T08:06:48Z</dcterms:modified>
</cp:coreProperties>
</file>