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tabRatio="896" firstSheet="2" activeTab="12"/>
  </bookViews>
  <sheets>
    <sheet name="Пауэрспорт Профессионалы" sheetId="29" r:id="rId1"/>
    <sheet name="СОВ Пауэрспорт Любители" sheetId="28" r:id="rId2"/>
    <sheet name="Строгий бицепс Любители" sheetId="54" r:id="rId3"/>
    <sheet name="Строгий Бицепс Про" sheetId="27" r:id="rId4"/>
    <sheet name="Бицепс Любители" sheetId="26" r:id="rId5"/>
    <sheet name="Люб. народный жим 1 вес" sheetId="20" r:id="rId6"/>
    <sheet name="Тяговое Двоеборье люб" sheetId="18" r:id="rId7"/>
    <sheet name="Люб. тяга б.э." sheetId="16" r:id="rId8"/>
    <sheet name="ПРО жим б.э." sheetId="11" r:id="rId9"/>
    <sheet name="Люб. жим б.э." sheetId="10" r:id="rId10"/>
    <sheet name="СОВ жим" sheetId="9" r:id="rId11"/>
    <sheet name="ПРО ПЛ. б.э." sheetId="6" r:id="rId12"/>
    <sheet name="Люб. ПЛ. б.э." sheetId="5" r:id="rId13"/>
  </sheets>
  <definedNames>
    <definedName name="_FilterDatabase" localSheetId="12" hidden="1">'Люб. ПЛ. б.э.'!$A$1:$S$3</definedName>
  </definedNames>
  <calcPr calcId="162913" concurrentCalc="0"/>
</workbook>
</file>

<file path=xl/calcChain.xml><?xml version="1.0" encoding="utf-8"?>
<calcChain xmlns="http://schemas.openxmlformats.org/spreadsheetml/2006/main">
  <c r="D10" i="54" l="1"/>
  <c r="D8" i="54"/>
  <c r="D7" i="54"/>
  <c r="D6" i="54"/>
  <c r="D6" i="27"/>
  <c r="P6" i="29"/>
  <c r="O6" i="29"/>
  <c r="D6" i="29"/>
  <c r="P6" i="28"/>
  <c r="O6" i="28"/>
  <c r="D6" i="28"/>
  <c r="L9" i="26"/>
  <c r="K9" i="26"/>
  <c r="D9" i="26"/>
  <c r="L6" i="26"/>
  <c r="K6" i="26"/>
  <c r="D6" i="26"/>
  <c r="J6" i="20"/>
  <c r="I6" i="20"/>
  <c r="D6" i="20"/>
  <c r="D6" i="18"/>
  <c r="L29" i="16"/>
  <c r="K29" i="16"/>
  <c r="D29" i="16"/>
  <c r="L26" i="16"/>
  <c r="K26" i="16"/>
  <c r="D26" i="16"/>
  <c r="L23" i="16"/>
  <c r="K23" i="16"/>
  <c r="D23" i="16"/>
  <c r="L20" i="16"/>
  <c r="K20" i="16"/>
  <c r="D20" i="16"/>
  <c r="L19" i="16"/>
  <c r="K19" i="16"/>
  <c r="D19" i="16"/>
  <c r="L16" i="16"/>
  <c r="K16" i="16"/>
  <c r="D16" i="16"/>
  <c r="L15" i="16"/>
  <c r="K15" i="16"/>
  <c r="D15" i="16"/>
  <c r="L14" i="16"/>
  <c r="K14" i="16"/>
  <c r="D14" i="16"/>
  <c r="L13" i="16"/>
  <c r="K13" i="16"/>
  <c r="D13" i="16"/>
  <c r="L12" i="16"/>
  <c r="K12" i="16"/>
  <c r="D12" i="16"/>
  <c r="L9" i="16"/>
  <c r="K9" i="16"/>
  <c r="D9" i="16"/>
  <c r="L6" i="16"/>
  <c r="K6" i="16"/>
  <c r="D6" i="16"/>
  <c r="L6" i="11"/>
  <c r="K6" i="11"/>
  <c r="D6" i="11"/>
  <c r="L19" i="10"/>
  <c r="K19" i="10"/>
  <c r="D19" i="10"/>
  <c r="L16" i="10"/>
  <c r="K16" i="10"/>
  <c r="D16" i="10"/>
  <c r="L13" i="10"/>
  <c r="K13" i="10"/>
  <c r="D13" i="10"/>
  <c r="L12" i="10"/>
  <c r="K12" i="10"/>
  <c r="D12" i="10"/>
  <c r="L11" i="10"/>
  <c r="K11" i="10"/>
  <c r="D11" i="10"/>
  <c r="L10" i="10"/>
  <c r="K10" i="10"/>
  <c r="D10" i="10"/>
  <c r="L7" i="10"/>
  <c r="K7" i="10"/>
  <c r="D7" i="10"/>
  <c r="L6" i="10"/>
  <c r="K6" i="10"/>
  <c r="D6" i="10"/>
  <c r="L12" i="9"/>
  <c r="K12" i="9"/>
  <c r="D12" i="9"/>
  <c r="L9" i="9"/>
  <c r="K9" i="9"/>
  <c r="D9" i="9"/>
  <c r="L6" i="9"/>
  <c r="K6" i="9"/>
  <c r="D6" i="9"/>
  <c r="T6" i="6"/>
  <c r="S6" i="6"/>
  <c r="D6" i="6"/>
  <c r="T15" i="5"/>
  <c r="S15" i="5"/>
  <c r="D15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<sst xmlns="http://schemas.openxmlformats.org/spreadsheetml/2006/main" count="1056" uniqueCount="326">
  <si>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</si>
  <si>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</si>
  <si>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</si>
  <si>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</si>
  <si>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</si>
  <si>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</si>
  <si>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</si>
  <si>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</si>
  <si>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</si>
  <si>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</si>
  <si>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</si>
  <si>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Кубок по силовым видам спорта "Зимний шторм"
Любители пауэрлифтинг без экипировки
Волжский/Волгоградская область 22 января 2022 г.</t>
  </si>
  <si>
    <t>Shv/Mel</t>
  </si>
  <si>
    <t>Приседание</t>
  </si>
  <si>
    <t>Жим лёжа</t>
  </si>
  <si>
    <t>Становая тяга</t>
  </si>
  <si>
    <t>ВЕСОВАЯ КАТЕГОРИЯ   56</t>
  </si>
  <si>
    <t>Цепляева Галина</t>
  </si>
  <si>
    <t>1. Цепляева Галина</t>
  </si>
  <si>
    <t>Открытая (01.02.1985)/36</t>
  </si>
  <si>
    <t>56,00</t>
  </si>
  <si>
    <t xml:space="preserve">Росич </t>
  </si>
  <si>
    <t xml:space="preserve">Волжский/Волгоградская область </t>
  </si>
  <si>
    <t>50,0</t>
  </si>
  <si>
    <t>60,0</t>
  </si>
  <si>
    <t>65,0</t>
  </si>
  <si>
    <t>35,0</t>
  </si>
  <si>
    <t>40,0</t>
  </si>
  <si>
    <t>70,0</t>
  </si>
  <si>
    <t>80,0</t>
  </si>
  <si>
    <t xml:space="preserve">Евтушенко В.А. </t>
  </si>
  <si>
    <t>ВЕСОВАЯ КАТЕГОРИЯ   60</t>
  </si>
  <si>
    <t>Бут Людмила</t>
  </si>
  <si>
    <t>1. Бут Людмила</t>
  </si>
  <si>
    <t>Открытая (03.06.1985)/36</t>
  </si>
  <si>
    <t>58,00</t>
  </si>
  <si>
    <t>45,0</t>
  </si>
  <si>
    <t>ВЕСОВАЯ КАТЕГОРИЯ   82.5</t>
  </si>
  <si>
    <t>Козлов Захар</t>
  </si>
  <si>
    <t>1. Козлов Захар</t>
  </si>
  <si>
    <t>Юноши 16 - 17 (24.06.2004)/17</t>
  </si>
  <si>
    <t>80,60</t>
  </si>
  <si>
    <t>120,0</t>
  </si>
  <si>
    <t>130,0</t>
  </si>
  <si>
    <t>140,0</t>
  </si>
  <si>
    <t>90,0</t>
  </si>
  <si>
    <t>100,0</t>
  </si>
  <si>
    <t>102,5</t>
  </si>
  <si>
    <t>160,0</t>
  </si>
  <si>
    <t>180,0</t>
  </si>
  <si>
    <t>200,0</t>
  </si>
  <si>
    <t>ВЕСОВАЯ КАТЕГОРИЯ   100</t>
  </si>
  <si>
    <t>Иванов Никита</t>
  </si>
  <si>
    <t>1. Иванов Никита</t>
  </si>
  <si>
    <t>Юноши 18 - 19 (09.01.2004)/18</t>
  </si>
  <si>
    <t>95,00</t>
  </si>
  <si>
    <t>145,0</t>
  </si>
  <si>
    <t>85,0</t>
  </si>
  <si>
    <t>205,0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</si>
  <si>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</si>
  <si>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</si>
  <si>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</si>
  <si>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</si>
  <si>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</si>
  <si>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</si>
  <si>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</si>
  <si>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</si>
  <si>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</si>
  <si>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</si>
  <si>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</si>
  <si>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</si>
  <si>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</si>
  <si>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60</t>
  </si>
  <si>
    <t>190,0</t>
  </si>
  <si>
    <t>168,2830</t>
  </si>
  <si>
    <t>56</t>
  </si>
  <si>
    <t>164,2320</t>
  </si>
  <si>
    <t xml:space="preserve">Мужчины </t>
  </si>
  <si>
    <t xml:space="preserve">Юноши </t>
  </si>
  <si>
    <t xml:space="preserve">Юноши 16 - 17 </t>
  </si>
  <si>
    <t>82.5</t>
  </si>
  <si>
    <t>422,5</t>
  </si>
  <si>
    <t>287,2408</t>
  </si>
  <si>
    <t xml:space="preserve">Юноши 18 - 19 </t>
  </si>
  <si>
    <t>100</t>
  </si>
  <si>
    <t>415,0</t>
  </si>
  <si>
    <t>249,7752</t>
  </si>
  <si>
    <t>Кубок по силовым видам спорта "Зимний шторм"
ПРО пауэрлифтинг без экипировки
Волжский/Волгоградская область 22 января 2022 г.</t>
  </si>
  <si>
    <t>ВЕСОВАЯ КАТЕГОРИЯ   90</t>
  </si>
  <si>
    <t>Ляликов Павел</t>
  </si>
  <si>
    <t>1. Ляликов Павел</t>
  </si>
  <si>
    <t>Открытая (05.07.1994)/27</t>
  </si>
  <si>
    <t>88,30</t>
  </si>
  <si>
    <t xml:space="preserve">лично </t>
  </si>
  <si>
    <t>210,0</t>
  </si>
  <si>
    <t>170,0</t>
  </si>
  <si>
    <t>185,0</t>
  </si>
  <si>
    <t>230,0</t>
  </si>
  <si>
    <t>245,0</t>
  </si>
  <si>
    <t>250,0</t>
  </si>
  <si>
    <t xml:space="preserve">Самостоятельно </t>
  </si>
  <si>
    <t>90</t>
  </si>
  <si>
    <t>640,0</t>
  </si>
  <si>
    <t>379,0080</t>
  </si>
  <si>
    <t>Результат</t>
  </si>
  <si>
    <t>Кубок по силовым видам спорта "Зимний шторм"
СОВ жим лежа
Волжский/Волгоградская область 22 января 2022 г.</t>
  </si>
  <si>
    <t>Бурамбаев Азамат</t>
  </si>
  <si>
    <t>1. Бурамбаев Азамат</t>
  </si>
  <si>
    <t>Открытая (28.07.1997)/24</t>
  </si>
  <si>
    <t>55,00</t>
  </si>
  <si>
    <t xml:space="preserve">Атлант </t>
  </si>
  <si>
    <t xml:space="preserve">Ленинск/Волгоградская область </t>
  </si>
  <si>
    <t>55,0</t>
  </si>
  <si>
    <t xml:space="preserve">Абдулин Александр Петрович </t>
  </si>
  <si>
    <t>ВЕСОВАЯ КАТЕГОРИЯ   75</t>
  </si>
  <si>
    <t>Дурин Олег</t>
  </si>
  <si>
    <t>1. Дурин Олег</t>
  </si>
  <si>
    <t>Мастера 50 - 54 (16.04.1971)/50</t>
  </si>
  <si>
    <t>73,40</t>
  </si>
  <si>
    <t>75,0</t>
  </si>
  <si>
    <t>Шатохин Владимир</t>
  </si>
  <si>
    <t>1. Шатохин Владимир</t>
  </si>
  <si>
    <t>Мастера 60 - 64 (23.05.1960)/61</t>
  </si>
  <si>
    <t>98,20</t>
  </si>
  <si>
    <t>127,5</t>
  </si>
  <si>
    <t xml:space="preserve">Результат </t>
  </si>
  <si>
    <t>53,5440</t>
  </si>
  <si>
    <t xml:space="preserve">Мастера </t>
  </si>
  <si>
    <t xml:space="preserve">Мастера 60 - 64 </t>
  </si>
  <si>
    <t>113,9544</t>
  </si>
  <si>
    <t xml:space="preserve">Мастера 50 - 54 </t>
  </si>
  <si>
    <t>75</t>
  </si>
  <si>
    <t>59,4711</t>
  </si>
  <si>
    <t>Кубок по силовым видам спорта "Зимний шторм"
Любители жим лежа без экипировки
Волжский/Волгоградская область 22 января 2022 г.</t>
  </si>
  <si>
    <t>ВЕСОВАЯ КАТЕГОРИЯ   67.5</t>
  </si>
  <si>
    <t>Дануцев Артем</t>
  </si>
  <si>
    <t>1. Дануцев Артем</t>
  </si>
  <si>
    <t>Юноши 0-13 (12.04.2008)/13</t>
  </si>
  <si>
    <t>61,60</t>
  </si>
  <si>
    <t xml:space="preserve">Асаки </t>
  </si>
  <si>
    <t xml:space="preserve">Кайсин Александр </t>
  </si>
  <si>
    <t>Кузнецов Иван</t>
  </si>
  <si>
    <t>1. Кузнецов Иван</t>
  </si>
  <si>
    <t>Юноши 14-15 (01.03.2006)/15</t>
  </si>
  <si>
    <t>66,50</t>
  </si>
  <si>
    <t>Кощеев Михаил</t>
  </si>
  <si>
    <t>1. Кощеев Михаил</t>
  </si>
  <si>
    <t>Юноши 0-13 (20.05.2008)/13</t>
  </si>
  <si>
    <t>69,10</t>
  </si>
  <si>
    <t>Пачин Олег</t>
  </si>
  <si>
    <t>2. Пачин Олег</t>
  </si>
  <si>
    <t>Юноши 0-13 (13.08.2008)/13</t>
  </si>
  <si>
    <t>71,80</t>
  </si>
  <si>
    <t>Бурмисов Иван</t>
  </si>
  <si>
    <t>1. Бурмисов Иван</t>
  </si>
  <si>
    <t>Юноши 16 - 17 (25.06.2004)/17</t>
  </si>
  <si>
    <t>70,50</t>
  </si>
  <si>
    <t>Балашов Владислав</t>
  </si>
  <si>
    <t>1. Балашов Владислав</t>
  </si>
  <si>
    <t>Юниоры 20 - 23 (19.03.2001)/20</t>
  </si>
  <si>
    <t>73,00</t>
  </si>
  <si>
    <t xml:space="preserve">ВолГУ </t>
  </si>
  <si>
    <t xml:space="preserve">Волгоград/Волгоградская область </t>
  </si>
  <si>
    <t>115,0</t>
  </si>
  <si>
    <t>122,5</t>
  </si>
  <si>
    <t xml:space="preserve">Никитин С.О. </t>
  </si>
  <si>
    <t>ВЕСОВАЯ КАТЕГОРИЯ   110</t>
  </si>
  <si>
    <t>Саликов Расим</t>
  </si>
  <si>
    <t>1. Саликов Расим</t>
  </si>
  <si>
    <t>Мастера 40 - 44 (26.04.1979)/42</t>
  </si>
  <si>
    <t>102,50</t>
  </si>
  <si>
    <t>95,0</t>
  </si>
  <si>
    <t>105,0</t>
  </si>
  <si>
    <t xml:space="preserve">Васильев Алексей </t>
  </si>
  <si>
    <t xml:space="preserve">Юноши 14-15 </t>
  </si>
  <si>
    <t>67.5</t>
  </si>
  <si>
    <t>73,7907</t>
  </si>
  <si>
    <t xml:space="preserve">Юноши 0-13 </t>
  </si>
  <si>
    <t>52,4718</t>
  </si>
  <si>
    <t>49,0628</t>
  </si>
  <si>
    <t>43,8095</t>
  </si>
  <si>
    <t>42,3243</t>
  </si>
  <si>
    <t xml:space="preserve">Юниоры </t>
  </si>
  <si>
    <t xml:space="preserve">Юниоры 20 - 23 </t>
  </si>
  <si>
    <t>89,1565</t>
  </si>
  <si>
    <t xml:space="preserve">Мастера 40 - 44 </t>
  </si>
  <si>
    <t>110</t>
  </si>
  <si>
    <t>58,1108</t>
  </si>
  <si>
    <t>Кубок по силовым видам спорта "Зимний шторм"
ПРО жим лежа без экипировки
Волжский/Волгоградская область 22 января 2022 г.</t>
  </si>
  <si>
    <t>ВЕСОВАЯ КАТЕГОРИЯ   125</t>
  </si>
  <si>
    <t>Маевский Алексей</t>
  </si>
  <si>
    <t>1. Маевский Алексей</t>
  </si>
  <si>
    <t>Открытая (30.10.1991)/30</t>
  </si>
  <si>
    <t>115,10</t>
  </si>
  <si>
    <t xml:space="preserve">Макаров Илья </t>
  </si>
  <si>
    <t>125</t>
  </si>
  <si>
    <t>111,5730</t>
  </si>
  <si>
    <t>Кубок по силовым видам спорта "Зимний шторм"
Любители становая тяга без экипировки
Волжский/Волгоградская область 22 января 2022 г.</t>
  </si>
  <si>
    <t>ВЕСОВАЯ КАТЕГОРИЯ   90+</t>
  </si>
  <si>
    <t>Агеенко Маргарита</t>
  </si>
  <si>
    <t>1. Агеенко Маргарита</t>
  </si>
  <si>
    <t>Открытая (02.04.1988)/33</t>
  </si>
  <si>
    <t>95,70</t>
  </si>
  <si>
    <t xml:space="preserve">Гризли </t>
  </si>
  <si>
    <t>137,5</t>
  </si>
  <si>
    <t>135,0</t>
  </si>
  <si>
    <t>150,0</t>
  </si>
  <si>
    <t>Гончаров Антон</t>
  </si>
  <si>
    <t>1. Гончаров Антон</t>
  </si>
  <si>
    <t>Открытая (15.08.1991)/30</t>
  </si>
  <si>
    <t>75,00</t>
  </si>
  <si>
    <t>220,0</t>
  </si>
  <si>
    <t>Никитин Сергей</t>
  </si>
  <si>
    <t>1. Никитин Сергей</t>
  </si>
  <si>
    <t>Мастера 55 - 59 (28.03.1964)/57</t>
  </si>
  <si>
    <t>73,30</t>
  </si>
  <si>
    <t>215,0</t>
  </si>
  <si>
    <t>Деревянко Максим</t>
  </si>
  <si>
    <t>1. Деревянко Максим</t>
  </si>
  <si>
    <t>Юноши 18 - 19 (28.08.2003)/18</t>
  </si>
  <si>
    <t>81,75</t>
  </si>
  <si>
    <t>155,0</t>
  </si>
  <si>
    <t>165,0</t>
  </si>
  <si>
    <t>Любецкий Никита</t>
  </si>
  <si>
    <t>1. Любецкий Никита</t>
  </si>
  <si>
    <t>Юноши 18 - 19 (11.04.2002)/19</t>
  </si>
  <si>
    <t>87,00</t>
  </si>
  <si>
    <t>157,5</t>
  </si>
  <si>
    <t>172,5</t>
  </si>
  <si>
    <t>197,5</t>
  </si>
  <si>
    <t>Вдовикин Дмитрий</t>
  </si>
  <si>
    <t>1. Вдовикин Дмитрий</t>
  </si>
  <si>
    <t>Юниоры 20 - 23 (28.03.2001)/20</t>
  </si>
  <si>
    <t>109,50</t>
  </si>
  <si>
    <t>90+</t>
  </si>
  <si>
    <t>84,1981</t>
  </si>
  <si>
    <t>122,7881</t>
  </si>
  <si>
    <t>122,3748</t>
  </si>
  <si>
    <t>121,5376</t>
  </si>
  <si>
    <t>113,2218</t>
  </si>
  <si>
    <t>108,3362</t>
  </si>
  <si>
    <t>102,4000</t>
  </si>
  <si>
    <t>78,7077</t>
  </si>
  <si>
    <t>59,2540</t>
  </si>
  <si>
    <t>116,1747</t>
  </si>
  <si>
    <t>146,1900</t>
  </si>
  <si>
    <t xml:space="preserve">Мастера 55 - 59 </t>
  </si>
  <si>
    <t>220,3335</t>
  </si>
  <si>
    <t>Открытая (10.08.1989)/32</t>
  </si>
  <si>
    <t>88,35</t>
  </si>
  <si>
    <t>162,5</t>
  </si>
  <si>
    <t>167,5</t>
  </si>
  <si>
    <t>Кубок по силовым видам спорта "Зимний шторм"
Любители народный жим (1 вес)
Волжский/Волгоградская область 22 января 2022 г.</t>
  </si>
  <si>
    <t>НАП Н.Ж.</t>
  </si>
  <si>
    <t>Народный жим</t>
  </si>
  <si>
    <t>Рогачев Юрий</t>
  </si>
  <si>
    <t>1. Рогачев Юрий</t>
  </si>
  <si>
    <t>Открытая (07.09.1989)/32</t>
  </si>
  <si>
    <t xml:space="preserve">Сармат </t>
  </si>
  <si>
    <t xml:space="preserve">Фролово/Волгоградская область </t>
  </si>
  <si>
    <t>51,0</t>
  </si>
  <si>
    <t xml:space="preserve">НАП Н.Ж. </t>
  </si>
  <si>
    <t>3825,0</t>
  </si>
  <si>
    <t>3010,2750</t>
  </si>
  <si>
    <t>Тоннаж</t>
  </si>
  <si>
    <t>Подъем на бицепс</t>
  </si>
  <si>
    <t>1. Зайцев Роман</t>
  </si>
  <si>
    <t>Юниоры 20 - 23 (27.12.2001)/20</t>
  </si>
  <si>
    <t>73,20</t>
  </si>
  <si>
    <t>52,5</t>
  </si>
  <si>
    <t>57,5</t>
  </si>
  <si>
    <t>Юноши 16 - 17 (02.01.2005)/17</t>
  </si>
  <si>
    <t>76,00</t>
  </si>
  <si>
    <t xml:space="preserve">Средняя Ахтуба/Волгоградская область </t>
  </si>
  <si>
    <t>Юниоры 20 - 23 (09.07.2000)/21</t>
  </si>
  <si>
    <t>Митин Роман</t>
  </si>
  <si>
    <t>1. Митин Роман</t>
  </si>
  <si>
    <t>Открытая (30.06.1995)/26</t>
  </si>
  <si>
    <t>108,10</t>
  </si>
  <si>
    <t>40,1190</t>
  </si>
  <si>
    <t>37,7230</t>
  </si>
  <si>
    <t>Жим стоя</t>
  </si>
  <si>
    <t>Свинцов Борис</t>
  </si>
  <si>
    <t>1. Свинцов Борис</t>
  </si>
  <si>
    <t>Открытая (03.07.1994)/27</t>
  </si>
  <si>
    <t>82,20</t>
  </si>
  <si>
    <t>47,5</t>
  </si>
  <si>
    <t>37,5</t>
  </si>
  <si>
    <t>42,5</t>
  </si>
  <si>
    <t>62,0900</t>
  </si>
  <si>
    <t>Костыренко Владимир</t>
  </si>
  <si>
    <t>1. Костыренко Владимир</t>
  </si>
  <si>
    <t>Открытая (28.05.1989)/32</t>
  </si>
  <si>
    <t>80,70</t>
  </si>
  <si>
    <t xml:space="preserve">Ахтубинск/Астраханская область </t>
  </si>
  <si>
    <t>72,5</t>
  </si>
  <si>
    <t>77,5</t>
  </si>
  <si>
    <t>142,5</t>
  </si>
  <si>
    <t>89,6325</t>
  </si>
  <si>
    <t>Кубок по силовым видам спорта "Зимний шторм"
Пауэрспорт Профессионалы
Волжский/Волгоградская область 22 января 2022 г.</t>
  </si>
  <si>
    <t>Кубок по силовым видам спорта "Зимний шторм"
Строгиый подъём штанги на бицепс Профессионалы
Волжский/Волгоградская область 22 января 2022 г.</t>
  </si>
  <si>
    <t>Кубок по силовым видам спорта "Зимний шторм"
СОВ Пауэрспорт Любители
Волжский/Волгоградская область 22 января 2022 г.</t>
  </si>
  <si>
    <t>Кубок по силовым видам спорта "Зимний шторм"
Строгий подъём штанги на бицепс Любители
Волжский/Волгоградская область 22 января 2022 г.</t>
  </si>
  <si>
    <t>1. Чуприков Алксандр</t>
  </si>
  <si>
    <t>1. Нечипурук Матвей</t>
  </si>
  <si>
    <t>62,5</t>
  </si>
  <si>
    <t>36,1675</t>
  </si>
  <si>
    <t>Юноши</t>
  </si>
  <si>
    <t>Юноши 16 - 17</t>
  </si>
  <si>
    <t>36,1735</t>
  </si>
  <si>
    <t>37,3800</t>
  </si>
  <si>
    <t>2. Чуприков Алксандр</t>
  </si>
  <si>
    <t>Юноши 18 - 19</t>
  </si>
  <si>
    <t>82,5</t>
  </si>
  <si>
    <t>Юниоры</t>
  </si>
  <si>
    <t>Юниоры 20 - 23</t>
  </si>
  <si>
    <t>39,3438</t>
  </si>
  <si>
    <t>33,6813</t>
  </si>
  <si>
    <t>Становая тяга 1</t>
  </si>
  <si>
    <t>Становая тяга 2</t>
  </si>
  <si>
    <t>1. Воробьев Иван</t>
  </si>
  <si>
    <t>327,5</t>
  </si>
  <si>
    <t>193,9455</t>
  </si>
  <si>
    <t>Открытая</t>
  </si>
  <si>
    <t>Кубок по силовым видам спорта "Зимний шторм"
Тяговое двоеборье любители
Волжский/Волгоградская область 22 января 2022 г.</t>
  </si>
  <si>
    <t>Кубок по силовым видам спорта "Зимний шторм"
Одиночный подъём штанги на бицепс Любители
Волжский/Волгоградская область 22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</si>
</sst>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49" fontId="0" fillId="0" borderId="12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49" fontId="0" fillId="0" borderId="8" xfId="0" applyNumberFormat="1" applyFill="1" applyBorder="1" applyAlignment="1">
      <alignment horizontal="left"/>
    </xf>
    <xf numFmtId="49" fontId="0" fillId="0" borderId="1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indent="1"/>
    </xf>
    <xf numFmtId="49" fontId="0" fillId="0" borderId="11" xfId="0" applyNumberForma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G12" sqref="G12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8.140625" style="4" bestFit="1" customWidth="1"/>
    <col min="5" max="5" width="21.5703125" style="4" bestFit="1" customWidth="1"/>
    <col min="6" max="6" width="29.28515625" style="4" bestFit="1" customWidth="1"/>
    <col min="7" max="9" width="4.42578125" style="3" customWidth="1"/>
    <col min="10" max="10" width="4.28515625" style="3" customWidth="1"/>
    <col min="11" max="13" width="4.42578125" style="3" customWidth="1"/>
    <col min="14" max="14" width="4.28515625" style="3" customWidth="1"/>
    <col min="15" max="15" width="7.140625" style="11" bestFit="1" customWidth="1"/>
    <col min="16" max="16" width="7.42578125" style="2" bestFit="1" customWidth="1"/>
    <col min="17" max="17" width="15.42578125" style="4" bestFit="1" customWidth="1"/>
    <col min="18" max="16384" width="9.140625" style="3"/>
  </cols>
  <sheetData>
    <row r="1" spans="1:17" s="2" customFormat="1" ht="29.1" customHeight="1" x14ac:dyDescent="0.2">
      <c r="A1" s="50" t="s">
        <v>299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281</v>
      </c>
      <c r="H3" s="44"/>
      <c r="I3" s="44"/>
      <c r="J3" s="44"/>
      <c r="K3" s="44" t="s">
        <v>265</v>
      </c>
      <c r="L3" s="44"/>
      <c r="M3" s="44"/>
      <c r="N3" s="44"/>
      <c r="O3" s="44" t="s">
        <v>1</v>
      </c>
      <c r="P3" s="44" t="s">
        <v>3</v>
      </c>
      <c r="Q3" s="46" t="s">
        <v>2</v>
      </c>
    </row>
    <row r="4" spans="1:17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5"/>
      <c r="P4" s="45"/>
      <c r="Q4" s="47"/>
    </row>
    <row r="5" spans="1:17" ht="15" x14ac:dyDescent="0.2">
      <c r="A5" s="48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 x14ac:dyDescent="0.2">
      <c r="A6" s="7" t="s">
        <v>291</v>
      </c>
      <c r="B6" s="7" t="s">
        <v>292</v>
      </c>
      <c r="C6" s="7" t="s">
        <v>293</v>
      </c>
      <c r="D6" s="7" t="str">
        <f>"0,6290"</f>
        <v>0,6290</v>
      </c>
      <c r="E6" s="7" t="s">
        <v>93</v>
      </c>
      <c r="F6" s="7" t="s">
        <v>294</v>
      </c>
      <c r="G6" s="8" t="s">
        <v>28</v>
      </c>
      <c r="H6" s="8" t="s">
        <v>295</v>
      </c>
      <c r="I6" s="8" t="s">
        <v>296</v>
      </c>
      <c r="J6" s="9"/>
      <c r="K6" s="8" t="s">
        <v>112</v>
      </c>
      <c r="L6" s="8" t="s">
        <v>24</v>
      </c>
      <c r="M6" s="8" t="s">
        <v>25</v>
      </c>
      <c r="N6" s="9"/>
      <c r="O6" s="12" t="str">
        <f>"142,5"</f>
        <v>142,5</v>
      </c>
      <c r="P6" s="13" t="str">
        <f>"89,6325"</f>
        <v>89,6325</v>
      </c>
      <c r="Q6" s="7" t="s">
        <v>100</v>
      </c>
    </row>
    <row r="8" spans="1:17" ht="15" x14ac:dyDescent="0.2">
      <c r="E8" s="10" t="s">
        <v>59</v>
      </c>
    </row>
    <row r="9" spans="1:17" ht="15" x14ac:dyDescent="0.2">
      <c r="E9" s="10" t="s">
        <v>60</v>
      </c>
    </row>
    <row r="10" spans="1:17" ht="15" x14ac:dyDescent="0.2">
      <c r="E10" s="10" t="s">
        <v>61</v>
      </c>
    </row>
    <row r="11" spans="1:17" ht="15" x14ac:dyDescent="0.2">
      <c r="E11" s="10" t="s">
        <v>62</v>
      </c>
    </row>
    <row r="12" spans="1:17" ht="15" x14ac:dyDescent="0.2">
      <c r="E12" s="10" t="s">
        <v>62</v>
      </c>
    </row>
    <row r="13" spans="1:17" ht="15" x14ac:dyDescent="0.2">
      <c r="E13" s="10" t="s">
        <v>63</v>
      </c>
    </row>
    <row r="14" spans="1:17" ht="15" x14ac:dyDescent="0.2">
      <c r="E14" s="10"/>
    </row>
    <row r="16" spans="1:17" ht="18" x14ac:dyDescent="0.25">
      <c r="A16" s="14" t="s">
        <v>64</v>
      </c>
      <c r="B16" s="14"/>
    </row>
    <row r="17" spans="1:5" ht="15" x14ac:dyDescent="0.2">
      <c r="A17" s="15" t="s">
        <v>77</v>
      </c>
      <c r="B17" s="15"/>
    </row>
    <row r="18" spans="1:5" ht="14.25" x14ac:dyDescent="0.2">
      <c r="A18" s="17"/>
      <c r="B18" s="18" t="s">
        <v>66</v>
      </c>
    </row>
    <row r="19" spans="1:5" ht="15" x14ac:dyDescent="0.2">
      <c r="A19" s="19" t="s">
        <v>67</v>
      </c>
      <c r="B19" s="19" t="s">
        <v>68</v>
      </c>
      <c r="C19" s="19" t="s">
        <v>69</v>
      </c>
      <c r="D19" s="19" t="s">
        <v>70</v>
      </c>
      <c r="E19" s="19" t="s">
        <v>71</v>
      </c>
    </row>
    <row r="20" spans="1:5" x14ac:dyDescent="0.2">
      <c r="A20" s="16" t="s">
        <v>290</v>
      </c>
      <c r="B20" s="4" t="s">
        <v>66</v>
      </c>
      <c r="C20" s="4" t="s">
        <v>80</v>
      </c>
      <c r="D20" s="4" t="s">
        <v>297</v>
      </c>
      <c r="E20" s="11" t="s">
        <v>298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A45" sqref="A45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9" width="5.42578125" style="3" customWidth="1"/>
    <col min="10" max="10" width="4.28515625" style="3" customWidth="1"/>
    <col min="11" max="11" width="7.140625" style="11" bestFit="1" customWidth="1"/>
    <col min="12" max="12" width="8.42578125" style="2" bestFit="1" customWidth="1"/>
    <col min="13" max="13" width="26.5703125" style="4" bestFit="1" customWidth="1"/>
    <col min="14" max="16384" width="9.140625" style="3"/>
  </cols>
  <sheetData>
    <row r="1" spans="1:13" s="2" customFormat="1" ht="29.1" customHeight="1" x14ac:dyDescent="0.2">
      <c r="A1" s="50" t="s">
        <v>133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14</v>
      </c>
      <c r="H3" s="44"/>
      <c r="I3" s="44"/>
      <c r="J3" s="44"/>
      <c r="K3" s="44" t="s">
        <v>104</v>
      </c>
      <c r="L3" s="44" t="s">
        <v>3</v>
      </c>
      <c r="M3" s="46" t="s">
        <v>2</v>
      </c>
    </row>
    <row r="4" spans="1:13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134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20" t="s">
        <v>136</v>
      </c>
      <c r="B6" s="20" t="s">
        <v>137</v>
      </c>
      <c r="C6" s="20" t="s">
        <v>138</v>
      </c>
      <c r="D6" s="20" t="str">
        <f>"0,7915"</f>
        <v>0,7915</v>
      </c>
      <c r="E6" s="20" t="s">
        <v>139</v>
      </c>
      <c r="F6" s="20" t="s">
        <v>22</v>
      </c>
      <c r="G6" s="22" t="s">
        <v>27</v>
      </c>
      <c r="H6" s="21" t="s">
        <v>36</v>
      </c>
      <c r="I6" s="22" t="s">
        <v>36</v>
      </c>
      <c r="J6" s="21"/>
      <c r="K6" s="29" t="str">
        <f>"45,0"</f>
        <v>45,0</v>
      </c>
      <c r="L6" s="30" t="str">
        <f>"43,8095"</f>
        <v>43,8095</v>
      </c>
      <c r="M6" s="20" t="s">
        <v>140</v>
      </c>
    </row>
    <row r="7" spans="1:13" x14ac:dyDescent="0.2">
      <c r="A7" s="23" t="s">
        <v>142</v>
      </c>
      <c r="B7" s="23" t="s">
        <v>143</v>
      </c>
      <c r="C7" s="23" t="s">
        <v>144</v>
      </c>
      <c r="D7" s="23" t="str">
        <f>"0,7357"</f>
        <v>0,7357</v>
      </c>
      <c r="E7" s="23" t="s">
        <v>139</v>
      </c>
      <c r="F7" s="23" t="s">
        <v>22</v>
      </c>
      <c r="G7" s="25" t="s">
        <v>119</v>
      </c>
      <c r="H7" s="25" t="s">
        <v>29</v>
      </c>
      <c r="I7" s="25" t="s">
        <v>57</v>
      </c>
      <c r="J7" s="24"/>
      <c r="K7" s="31" t="str">
        <f>"85,0"</f>
        <v>85,0</v>
      </c>
      <c r="L7" s="32" t="str">
        <f>"73,7907"</f>
        <v>73,7907</v>
      </c>
      <c r="M7" s="23" t="s">
        <v>140</v>
      </c>
    </row>
    <row r="9" spans="1:13" ht="15" x14ac:dyDescent="0.2">
      <c r="A9" s="59" t="s">
        <v>114</v>
      </c>
      <c r="B9" s="59"/>
      <c r="C9" s="59"/>
      <c r="D9" s="59"/>
      <c r="E9" s="59"/>
      <c r="F9" s="59"/>
      <c r="G9" s="59"/>
      <c r="H9" s="59"/>
      <c r="I9" s="59"/>
      <c r="J9" s="59"/>
    </row>
    <row r="10" spans="1:13" x14ac:dyDescent="0.2">
      <c r="A10" s="20" t="s">
        <v>146</v>
      </c>
      <c r="B10" s="20" t="s">
        <v>147</v>
      </c>
      <c r="C10" s="20" t="s">
        <v>148</v>
      </c>
      <c r="D10" s="20" t="str">
        <f>"0,7110"</f>
        <v>0,7110</v>
      </c>
      <c r="E10" s="20" t="s">
        <v>139</v>
      </c>
      <c r="F10" s="20" t="s">
        <v>22</v>
      </c>
      <c r="G10" s="22" t="s">
        <v>36</v>
      </c>
      <c r="H10" s="22" t="s">
        <v>112</v>
      </c>
      <c r="I10" s="22" t="s">
        <v>24</v>
      </c>
      <c r="J10" s="21"/>
      <c r="K10" s="29" t="str">
        <f>"60,0"</f>
        <v>60,0</v>
      </c>
      <c r="L10" s="30" t="str">
        <f>"52,4718"</f>
        <v>52,4718</v>
      </c>
      <c r="M10" s="20" t="s">
        <v>140</v>
      </c>
    </row>
    <row r="11" spans="1:13" x14ac:dyDescent="0.2">
      <c r="A11" s="26" t="s">
        <v>150</v>
      </c>
      <c r="B11" s="26" t="s">
        <v>151</v>
      </c>
      <c r="C11" s="26" t="s">
        <v>152</v>
      </c>
      <c r="D11" s="26" t="str">
        <f>"0,6882"</f>
        <v>0,6882</v>
      </c>
      <c r="E11" s="26" t="s">
        <v>139</v>
      </c>
      <c r="F11" s="26" t="s">
        <v>22</v>
      </c>
      <c r="G11" s="28" t="s">
        <v>27</v>
      </c>
      <c r="H11" s="28" t="s">
        <v>36</v>
      </c>
      <c r="I11" s="28" t="s">
        <v>23</v>
      </c>
      <c r="J11" s="27"/>
      <c r="K11" s="33" t="str">
        <f>"50,0"</f>
        <v>50,0</v>
      </c>
      <c r="L11" s="34" t="str">
        <f>"42,3243"</f>
        <v>42,3243</v>
      </c>
      <c r="M11" s="26" t="s">
        <v>140</v>
      </c>
    </row>
    <row r="12" spans="1:13" x14ac:dyDescent="0.2">
      <c r="A12" s="26" t="s">
        <v>154</v>
      </c>
      <c r="B12" s="26" t="s">
        <v>155</v>
      </c>
      <c r="C12" s="26" t="s">
        <v>156</v>
      </c>
      <c r="D12" s="26" t="str">
        <f>"0,6989"</f>
        <v>0,6989</v>
      </c>
      <c r="E12" s="26" t="s">
        <v>139</v>
      </c>
      <c r="F12" s="26" t="s">
        <v>22</v>
      </c>
      <c r="G12" s="28" t="s">
        <v>24</v>
      </c>
      <c r="H12" s="28" t="s">
        <v>25</v>
      </c>
      <c r="I12" s="27" t="s">
        <v>28</v>
      </c>
      <c r="J12" s="27"/>
      <c r="K12" s="33" t="str">
        <f>"65,0"</f>
        <v>65,0</v>
      </c>
      <c r="L12" s="34" t="str">
        <f>"49,0628"</f>
        <v>49,0628</v>
      </c>
      <c r="M12" s="26" t="s">
        <v>140</v>
      </c>
    </row>
    <row r="13" spans="1:13" x14ac:dyDescent="0.2">
      <c r="A13" s="23" t="s">
        <v>158</v>
      </c>
      <c r="B13" s="23" t="s">
        <v>159</v>
      </c>
      <c r="C13" s="23" t="s">
        <v>160</v>
      </c>
      <c r="D13" s="23" t="str">
        <f>"0,6789"</f>
        <v>0,6789</v>
      </c>
      <c r="E13" s="23" t="s">
        <v>161</v>
      </c>
      <c r="F13" s="23" t="s">
        <v>162</v>
      </c>
      <c r="G13" s="25" t="s">
        <v>163</v>
      </c>
      <c r="H13" s="25" t="s">
        <v>164</v>
      </c>
      <c r="I13" s="25" t="s">
        <v>124</v>
      </c>
      <c r="J13" s="24"/>
      <c r="K13" s="31" t="str">
        <f>"127,5"</f>
        <v>127,5</v>
      </c>
      <c r="L13" s="32" t="str">
        <f>"89,1565"</f>
        <v>89,1565</v>
      </c>
      <c r="M13" s="23" t="s">
        <v>165</v>
      </c>
    </row>
    <row r="15" spans="1:13" ht="15" x14ac:dyDescent="0.2">
      <c r="A15" s="59" t="s">
        <v>51</v>
      </c>
      <c r="B15" s="59"/>
      <c r="C15" s="59"/>
      <c r="D15" s="59"/>
      <c r="E15" s="59"/>
      <c r="F15" s="59"/>
      <c r="G15" s="59"/>
      <c r="H15" s="59"/>
      <c r="I15" s="59"/>
      <c r="J15" s="59"/>
    </row>
    <row r="16" spans="1:13" x14ac:dyDescent="0.2">
      <c r="A16" s="7" t="s">
        <v>121</v>
      </c>
      <c r="B16" s="7" t="s">
        <v>122</v>
      </c>
      <c r="C16" s="7" t="s">
        <v>123</v>
      </c>
      <c r="D16" s="7" t="str">
        <f>"0,5586"</f>
        <v>0,5586</v>
      </c>
      <c r="E16" s="7" t="s">
        <v>110</v>
      </c>
      <c r="F16" s="7" t="s">
        <v>111</v>
      </c>
      <c r="G16" s="9" t="s">
        <v>42</v>
      </c>
      <c r="H16" s="8" t="s">
        <v>42</v>
      </c>
      <c r="I16" s="9" t="s">
        <v>124</v>
      </c>
      <c r="J16" s="9"/>
      <c r="K16" s="12" t="str">
        <f>"120,0"</f>
        <v>120,0</v>
      </c>
      <c r="L16" s="13" t="str">
        <f>"113,9544"</f>
        <v>113,9544</v>
      </c>
      <c r="M16" s="7" t="s">
        <v>113</v>
      </c>
    </row>
    <row r="18" spans="1:13" ht="15" x14ac:dyDescent="0.2">
      <c r="A18" s="59" t="s">
        <v>166</v>
      </c>
      <c r="B18" s="59"/>
      <c r="C18" s="59"/>
      <c r="D18" s="59"/>
      <c r="E18" s="59"/>
      <c r="F18" s="59"/>
      <c r="G18" s="59"/>
      <c r="H18" s="59"/>
      <c r="I18" s="59"/>
      <c r="J18" s="59"/>
    </row>
    <row r="19" spans="1:13" x14ac:dyDescent="0.2">
      <c r="A19" s="7" t="s">
        <v>168</v>
      </c>
      <c r="B19" s="7" t="s">
        <v>169</v>
      </c>
      <c r="C19" s="7" t="s">
        <v>170</v>
      </c>
      <c r="D19" s="7" t="str">
        <f>"0,5485"</f>
        <v>0,5485</v>
      </c>
      <c r="E19" s="7" t="s">
        <v>93</v>
      </c>
      <c r="F19" s="7" t="s">
        <v>162</v>
      </c>
      <c r="G19" s="8" t="s">
        <v>171</v>
      </c>
      <c r="H19" s="8" t="s">
        <v>46</v>
      </c>
      <c r="I19" s="8" t="s">
        <v>172</v>
      </c>
      <c r="J19" s="9"/>
      <c r="K19" s="12" t="str">
        <f>"105,0"</f>
        <v>105,0</v>
      </c>
      <c r="L19" s="13" t="str">
        <f>"58,1108"</f>
        <v>58,1108</v>
      </c>
      <c r="M19" s="7" t="s">
        <v>173</v>
      </c>
    </row>
    <row r="21" spans="1:13" ht="15" x14ac:dyDescent="0.2">
      <c r="E21" s="10" t="s">
        <v>59</v>
      </c>
    </row>
    <row r="22" spans="1:13" ht="15" x14ac:dyDescent="0.2">
      <c r="E22" s="10" t="s">
        <v>60</v>
      </c>
    </row>
    <row r="23" spans="1:13" ht="15" x14ac:dyDescent="0.2">
      <c r="E23" s="10" t="s">
        <v>61</v>
      </c>
    </row>
    <row r="24" spans="1:13" ht="15" x14ac:dyDescent="0.2">
      <c r="E24" s="10" t="s">
        <v>62</v>
      </c>
    </row>
    <row r="25" spans="1:13" ht="15" x14ac:dyDescent="0.2">
      <c r="E25" s="10" t="s">
        <v>62</v>
      </c>
    </row>
    <row r="26" spans="1:13" ht="15" x14ac:dyDescent="0.2">
      <c r="E26" s="10" t="s">
        <v>63</v>
      </c>
    </row>
    <row r="27" spans="1:13" ht="15" x14ac:dyDescent="0.2">
      <c r="E27" s="10"/>
    </row>
    <row r="29" spans="1:13" ht="18" x14ac:dyDescent="0.25">
      <c r="A29" s="14" t="s">
        <v>64</v>
      </c>
      <c r="B29" s="14"/>
    </row>
    <row r="30" spans="1:13" ht="15" x14ac:dyDescent="0.2">
      <c r="A30" s="15" t="s">
        <v>77</v>
      </c>
      <c r="B30" s="15"/>
    </row>
    <row r="31" spans="1:13" ht="14.25" x14ac:dyDescent="0.2">
      <c r="A31" s="17"/>
      <c r="B31" s="18" t="s">
        <v>78</v>
      </c>
    </row>
    <row r="32" spans="1:13" ht="15" x14ac:dyDescent="0.2">
      <c r="A32" s="19" t="s">
        <v>67</v>
      </c>
      <c r="B32" s="19" t="s">
        <v>68</v>
      </c>
      <c r="C32" s="19" t="s">
        <v>69</v>
      </c>
      <c r="D32" s="19" t="s">
        <v>125</v>
      </c>
      <c r="E32" s="19" t="s">
        <v>71</v>
      </c>
    </row>
    <row r="33" spans="1:5" x14ac:dyDescent="0.2">
      <c r="A33" s="16" t="s">
        <v>141</v>
      </c>
      <c r="B33" s="4" t="s">
        <v>174</v>
      </c>
      <c r="C33" s="4" t="s">
        <v>175</v>
      </c>
      <c r="D33" s="4" t="s">
        <v>57</v>
      </c>
      <c r="E33" s="11" t="s">
        <v>176</v>
      </c>
    </row>
    <row r="34" spans="1:5" x14ac:dyDescent="0.2">
      <c r="A34" s="16" t="s">
        <v>145</v>
      </c>
      <c r="B34" s="4" t="s">
        <v>177</v>
      </c>
      <c r="C34" s="4" t="s">
        <v>131</v>
      </c>
      <c r="D34" s="4" t="s">
        <v>24</v>
      </c>
      <c r="E34" s="11" t="s">
        <v>178</v>
      </c>
    </row>
    <row r="35" spans="1:5" x14ac:dyDescent="0.2">
      <c r="A35" s="16" t="s">
        <v>153</v>
      </c>
      <c r="B35" s="4" t="s">
        <v>79</v>
      </c>
      <c r="C35" s="4" t="s">
        <v>131</v>
      </c>
      <c r="D35" s="4" t="s">
        <v>25</v>
      </c>
      <c r="E35" s="11" t="s">
        <v>179</v>
      </c>
    </row>
    <row r="36" spans="1:5" x14ac:dyDescent="0.2">
      <c r="A36" s="16" t="s">
        <v>135</v>
      </c>
      <c r="B36" s="4" t="s">
        <v>177</v>
      </c>
      <c r="C36" s="4" t="s">
        <v>175</v>
      </c>
      <c r="D36" s="4" t="s">
        <v>36</v>
      </c>
      <c r="E36" s="11" t="s">
        <v>180</v>
      </c>
    </row>
    <row r="37" spans="1:5" x14ac:dyDescent="0.2">
      <c r="A37" s="16" t="s">
        <v>149</v>
      </c>
      <c r="B37" s="4" t="s">
        <v>177</v>
      </c>
      <c r="C37" s="4" t="s">
        <v>131</v>
      </c>
      <c r="D37" s="4" t="s">
        <v>23</v>
      </c>
      <c r="E37" s="11" t="s">
        <v>181</v>
      </c>
    </row>
    <row r="39" spans="1:5" ht="14.25" x14ac:dyDescent="0.2">
      <c r="A39" s="17"/>
      <c r="B39" s="18" t="s">
        <v>182</v>
      </c>
    </row>
    <row r="40" spans="1:5" ht="15" x14ac:dyDescent="0.2">
      <c r="A40" s="19" t="s">
        <v>67</v>
      </c>
      <c r="B40" s="19" t="s">
        <v>68</v>
      </c>
      <c r="C40" s="19" t="s">
        <v>69</v>
      </c>
      <c r="D40" s="19" t="s">
        <v>125</v>
      </c>
      <c r="E40" s="19" t="s">
        <v>71</v>
      </c>
    </row>
    <row r="41" spans="1:5" x14ac:dyDescent="0.2">
      <c r="A41" s="16" t="s">
        <v>157</v>
      </c>
      <c r="B41" s="4" t="s">
        <v>183</v>
      </c>
      <c r="C41" s="4" t="s">
        <v>131</v>
      </c>
      <c r="D41" s="4" t="s">
        <v>124</v>
      </c>
      <c r="E41" s="11" t="s">
        <v>184</v>
      </c>
    </row>
    <row r="43" spans="1:5" ht="14.25" x14ac:dyDescent="0.2">
      <c r="A43" s="17"/>
      <c r="B43" s="18" t="s">
        <v>127</v>
      </c>
    </row>
    <row r="44" spans="1:5" ht="15" x14ac:dyDescent="0.2">
      <c r="A44" s="19" t="s">
        <v>67</v>
      </c>
      <c r="B44" s="19" t="s">
        <v>68</v>
      </c>
      <c r="C44" s="19" t="s">
        <v>69</v>
      </c>
      <c r="D44" s="19" t="s">
        <v>125</v>
      </c>
      <c r="E44" s="19" t="s">
        <v>71</v>
      </c>
    </row>
    <row r="45" spans="1:5" x14ac:dyDescent="0.2">
      <c r="A45" s="16" t="s">
        <v>120</v>
      </c>
      <c r="B45" s="4" t="s">
        <v>128</v>
      </c>
      <c r="C45" s="4" t="s">
        <v>84</v>
      </c>
      <c r="D45" s="4" t="s">
        <v>42</v>
      </c>
      <c r="E45" s="11" t="s">
        <v>129</v>
      </c>
    </row>
    <row r="46" spans="1:5" x14ac:dyDescent="0.2">
      <c r="A46" s="16" t="s">
        <v>167</v>
      </c>
      <c r="B46" s="4" t="s">
        <v>185</v>
      </c>
      <c r="C46" s="4" t="s">
        <v>186</v>
      </c>
      <c r="D46" s="4" t="s">
        <v>172</v>
      </c>
      <c r="E46" s="11" t="s">
        <v>187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A15:J15"/>
    <mergeCell ref="A18:J18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13" sqref="B13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28.42578125" style="4" bestFit="1" customWidth="1"/>
    <col min="7" max="9" width="5.42578125" style="3" customWidth="1"/>
    <col min="10" max="10" width="4.28515625" style="3" customWidth="1"/>
    <col min="11" max="11" width="7.140625" style="11" bestFit="1" customWidth="1"/>
    <col min="12" max="12" width="8.42578125" style="2" bestFit="1" customWidth="1"/>
    <col min="13" max="13" width="26.5703125" style="4" bestFit="1" customWidth="1"/>
    <col min="14" max="16384" width="9.140625" style="3"/>
  </cols>
  <sheetData>
    <row r="1" spans="1:13" s="2" customFormat="1" ht="29.1" customHeight="1" x14ac:dyDescent="0.2">
      <c r="A1" s="50" t="s">
        <v>105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14</v>
      </c>
      <c r="H3" s="44"/>
      <c r="I3" s="44"/>
      <c r="J3" s="44"/>
      <c r="K3" s="44" t="s">
        <v>104</v>
      </c>
      <c r="L3" s="44" t="s">
        <v>3</v>
      </c>
      <c r="M3" s="46" t="s">
        <v>2</v>
      </c>
    </row>
    <row r="4" spans="1:13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16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43" t="s">
        <v>107</v>
      </c>
      <c r="B6" s="7" t="s">
        <v>108</v>
      </c>
      <c r="C6" s="7" t="s">
        <v>109</v>
      </c>
      <c r="D6" s="7" t="str">
        <f>"0,8924"</f>
        <v>0,8924</v>
      </c>
      <c r="E6" s="7" t="s">
        <v>110</v>
      </c>
      <c r="F6" s="7" t="s">
        <v>111</v>
      </c>
      <c r="G6" s="8" t="s">
        <v>112</v>
      </c>
      <c r="H6" s="9" t="s">
        <v>24</v>
      </c>
      <c r="I6" s="8" t="s">
        <v>24</v>
      </c>
      <c r="J6" s="9"/>
      <c r="K6" s="12" t="str">
        <f>"60,0"</f>
        <v>60,0</v>
      </c>
      <c r="L6" s="13" t="str">
        <f>"53,5440"</f>
        <v>53,5440</v>
      </c>
      <c r="M6" s="7" t="s">
        <v>113</v>
      </c>
    </row>
    <row r="8" spans="1:13" ht="15" x14ac:dyDescent="0.2">
      <c r="A8" s="59" t="s">
        <v>114</v>
      </c>
      <c r="B8" s="59"/>
      <c r="C8" s="59"/>
      <c r="D8" s="59"/>
      <c r="E8" s="59"/>
      <c r="F8" s="59"/>
      <c r="G8" s="59"/>
      <c r="H8" s="59"/>
      <c r="I8" s="59"/>
      <c r="J8" s="59"/>
    </row>
    <row r="9" spans="1:13" x14ac:dyDescent="0.2">
      <c r="A9" s="43" t="s">
        <v>116</v>
      </c>
      <c r="B9" s="7" t="s">
        <v>117</v>
      </c>
      <c r="C9" s="7" t="s">
        <v>118</v>
      </c>
      <c r="D9" s="7" t="str">
        <f>"0,6760"</f>
        <v>0,6760</v>
      </c>
      <c r="E9" s="7" t="s">
        <v>93</v>
      </c>
      <c r="F9" s="7" t="s">
        <v>111</v>
      </c>
      <c r="G9" s="8" t="s">
        <v>119</v>
      </c>
      <c r="H9" s="9" t="s">
        <v>29</v>
      </c>
      <c r="I9" s="9" t="s">
        <v>29</v>
      </c>
      <c r="J9" s="9"/>
      <c r="K9" s="12" t="str">
        <f>"75,0"</f>
        <v>75,0</v>
      </c>
      <c r="L9" s="13" t="str">
        <f>"59,4711"</f>
        <v>59,4711</v>
      </c>
      <c r="M9" s="7" t="s">
        <v>113</v>
      </c>
    </row>
    <row r="11" spans="1:13" ht="15" x14ac:dyDescent="0.2">
      <c r="A11" s="59" t="s">
        <v>51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3" x14ac:dyDescent="0.2">
      <c r="A12" s="43" t="s">
        <v>121</v>
      </c>
      <c r="B12" s="7" t="s">
        <v>122</v>
      </c>
      <c r="C12" s="7" t="s">
        <v>123</v>
      </c>
      <c r="D12" s="7" t="str">
        <f>"0,5586"</f>
        <v>0,5586</v>
      </c>
      <c r="E12" s="7" t="s">
        <v>110</v>
      </c>
      <c r="F12" s="7" t="s">
        <v>111</v>
      </c>
      <c r="G12" s="9" t="s">
        <v>42</v>
      </c>
      <c r="H12" s="8" t="s">
        <v>42</v>
      </c>
      <c r="I12" s="9" t="s">
        <v>124</v>
      </c>
      <c r="J12" s="9"/>
      <c r="K12" s="12" t="str">
        <f>"120,0"</f>
        <v>120,0</v>
      </c>
      <c r="L12" s="13" t="str">
        <f>"113,9544"</f>
        <v>113,9544</v>
      </c>
      <c r="M12" s="7" t="s">
        <v>113</v>
      </c>
    </row>
    <row r="14" spans="1:13" ht="15" x14ac:dyDescent="0.2">
      <c r="E14" s="10" t="s">
        <v>59</v>
      </c>
    </row>
    <row r="15" spans="1:13" ht="15" x14ac:dyDescent="0.2">
      <c r="E15" s="10" t="s">
        <v>60</v>
      </c>
    </row>
    <row r="16" spans="1:13" ht="15" x14ac:dyDescent="0.2">
      <c r="E16" s="10" t="s">
        <v>61</v>
      </c>
    </row>
    <row r="17" spans="1:5" ht="15" x14ac:dyDescent="0.2">
      <c r="E17" s="10" t="s">
        <v>62</v>
      </c>
    </row>
    <row r="18" spans="1:5" ht="15" x14ac:dyDescent="0.2">
      <c r="E18" s="10" t="s">
        <v>62</v>
      </c>
    </row>
    <row r="19" spans="1:5" ht="15" x14ac:dyDescent="0.2">
      <c r="E19" s="10" t="s">
        <v>63</v>
      </c>
    </row>
    <row r="20" spans="1:5" ht="15" x14ac:dyDescent="0.2">
      <c r="E20" s="10"/>
    </row>
    <row r="22" spans="1:5" ht="18" x14ac:dyDescent="0.25">
      <c r="A22" s="14" t="s">
        <v>64</v>
      </c>
      <c r="B22" s="14"/>
    </row>
    <row r="23" spans="1:5" ht="15" x14ac:dyDescent="0.2">
      <c r="A23" s="15" t="s">
        <v>77</v>
      </c>
      <c r="B23" s="15"/>
    </row>
    <row r="24" spans="1:5" ht="14.25" x14ac:dyDescent="0.2">
      <c r="A24" s="17"/>
      <c r="B24" s="18" t="s">
        <v>66</v>
      </c>
    </row>
    <row r="25" spans="1:5" ht="15" x14ac:dyDescent="0.2">
      <c r="A25" s="19" t="s">
        <v>67</v>
      </c>
      <c r="B25" s="19" t="s">
        <v>68</v>
      </c>
      <c r="C25" s="19" t="s">
        <v>69</v>
      </c>
      <c r="D25" s="19" t="s">
        <v>125</v>
      </c>
      <c r="E25" s="19" t="s">
        <v>71</v>
      </c>
    </row>
    <row r="26" spans="1:5" x14ac:dyDescent="0.2">
      <c r="A26" s="16" t="s">
        <v>106</v>
      </c>
      <c r="B26" s="4" t="s">
        <v>66</v>
      </c>
      <c r="C26" s="4" t="s">
        <v>75</v>
      </c>
      <c r="D26" s="4" t="s">
        <v>24</v>
      </c>
      <c r="E26" s="11" t="s">
        <v>126</v>
      </c>
    </row>
    <row r="28" spans="1:5" ht="14.25" x14ac:dyDescent="0.2">
      <c r="A28" s="17"/>
      <c r="B28" s="18" t="s">
        <v>127</v>
      </c>
    </row>
    <row r="29" spans="1:5" ht="15" x14ac:dyDescent="0.2">
      <c r="A29" s="19" t="s">
        <v>67</v>
      </c>
      <c r="B29" s="19" t="s">
        <v>68</v>
      </c>
      <c r="C29" s="19" t="s">
        <v>69</v>
      </c>
      <c r="D29" s="19" t="s">
        <v>125</v>
      </c>
      <c r="E29" s="19" t="s">
        <v>71</v>
      </c>
    </row>
    <row r="30" spans="1:5" x14ac:dyDescent="0.2">
      <c r="A30" s="16" t="s">
        <v>120</v>
      </c>
      <c r="B30" s="4" t="s">
        <v>128</v>
      </c>
      <c r="C30" s="4" t="s">
        <v>84</v>
      </c>
      <c r="D30" s="4" t="s">
        <v>42</v>
      </c>
      <c r="E30" s="11" t="s">
        <v>129</v>
      </c>
    </row>
    <row r="31" spans="1:5" x14ac:dyDescent="0.2">
      <c r="A31" s="16" t="s">
        <v>115</v>
      </c>
      <c r="B31" s="4" t="s">
        <v>130</v>
      </c>
      <c r="C31" s="4" t="s">
        <v>131</v>
      </c>
      <c r="D31" s="4" t="s">
        <v>119</v>
      </c>
      <c r="E31" s="11" t="s">
        <v>132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8.140625" style="4" bestFit="1" customWidth="1"/>
    <col min="5" max="5" width="21.5703125" style="4" bestFit="1" customWidth="1"/>
    <col min="6" max="6" width="29.85546875" style="4" bestFit="1" customWidth="1"/>
    <col min="7" max="9" width="5.42578125" style="3" customWidth="1"/>
    <col min="10" max="10" width="4.28515625" style="3" customWidth="1"/>
    <col min="11" max="13" width="5.42578125" style="3" customWidth="1"/>
    <col min="14" max="14" width="4.28515625" style="3" customWidth="1"/>
    <col min="15" max="17" width="5.42578125" style="3" customWidth="1"/>
    <col min="18" max="18" width="4.28515625" style="3" customWidth="1"/>
    <col min="19" max="19" width="7.140625" style="11" bestFit="1" customWidth="1"/>
    <col min="20" max="20" width="8.42578125" style="2" bestFit="1" customWidth="1"/>
    <col min="21" max="21" width="15.42578125" style="4" bestFit="1" customWidth="1"/>
    <col min="22" max="16384" width="9.140625" style="3"/>
  </cols>
  <sheetData>
    <row r="1" spans="1:21" s="2" customFormat="1" ht="29.1" customHeight="1" x14ac:dyDescent="0.2">
      <c r="A1" s="50" t="s">
        <v>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13</v>
      </c>
      <c r="H3" s="44"/>
      <c r="I3" s="44"/>
      <c r="J3" s="44"/>
      <c r="K3" s="44" t="s">
        <v>14</v>
      </c>
      <c r="L3" s="44"/>
      <c r="M3" s="44"/>
      <c r="N3" s="44"/>
      <c r="O3" s="44" t="s">
        <v>15</v>
      </c>
      <c r="P3" s="44"/>
      <c r="Q3" s="44"/>
      <c r="R3" s="44"/>
      <c r="S3" s="44" t="s">
        <v>1</v>
      </c>
      <c r="T3" s="44" t="s">
        <v>3</v>
      </c>
      <c r="U3" s="46" t="s">
        <v>2</v>
      </c>
    </row>
    <row r="4" spans="1:21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5"/>
      <c r="T4" s="45"/>
      <c r="U4" s="47"/>
    </row>
    <row r="5" spans="1:21" ht="15" x14ac:dyDescent="0.2">
      <c r="A5" s="48" t="s">
        <v>88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 x14ac:dyDescent="0.2">
      <c r="A6" s="7" t="s">
        <v>90</v>
      </c>
      <c r="B6" s="7" t="s">
        <v>91</v>
      </c>
      <c r="C6" s="7" t="s">
        <v>92</v>
      </c>
      <c r="D6" s="7" t="str">
        <f>"0,5922"</f>
        <v>0,5922</v>
      </c>
      <c r="E6" s="7" t="s">
        <v>93</v>
      </c>
      <c r="F6" s="7" t="s">
        <v>22</v>
      </c>
      <c r="G6" s="8" t="s">
        <v>73</v>
      </c>
      <c r="H6" s="8" t="s">
        <v>50</v>
      </c>
      <c r="I6" s="8" t="s">
        <v>94</v>
      </c>
      <c r="J6" s="9"/>
      <c r="K6" s="8" t="s">
        <v>95</v>
      </c>
      <c r="L6" s="8" t="s">
        <v>49</v>
      </c>
      <c r="M6" s="9" t="s">
        <v>96</v>
      </c>
      <c r="N6" s="9"/>
      <c r="O6" s="8" t="s">
        <v>97</v>
      </c>
      <c r="P6" s="8" t="s">
        <v>98</v>
      </c>
      <c r="Q6" s="8" t="s">
        <v>99</v>
      </c>
      <c r="R6" s="9"/>
      <c r="S6" s="12" t="str">
        <f>"640,0"</f>
        <v>640,0</v>
      </c>
      <c r="T6" s="13" t="str">
        <f>"379,0080"</f>
        <v>379,0080</v>
      </c>
      <c r="U6" s="7" t="s">
        <v>100</v>
      </c>
    </row>
    <row r="8" spans="1:21" ht="15" x14ac:dyDescent="0.2">
      <c r="E8" s="10" t="s">
        <v>59</v>
      </c>
    </row>
    <row r="9" spans="1:21" ht="15" x14ac:dyDescent="0.2">
      <c r="E9" s="10" t="s">
        <v>60</v>
      </c>
    </row>
    <row r="10" spans="1:21" ht="15" x14ac:dyDescent="0.2">
      <c r="E10" s="10" t="s">
        <v>61</v>
      </c>
    </row>
    <row r="11" spans="1:21" ht="15" x14ac:dyDescent="0.2">
      <c r="E11" s="10" t="s">
        <v>62</v>
      </c>
    </row>
    <row r="12" spans="1:21" ht="15" x14ac:dyDescent="0.2">
      <c r="E12" s="10" t="s">
        <v>62</v>
      </c>
    </row>
    <row r="13" spans="1:21" ht="15" x14ac:dyDescent="0.2">
      <c r="E13" s="10" t="s">
        <v>63</v>
      </c>
    </row>
    <row r="14" spans="1:21" ht="15" x14ac:dyDescent="0.2">
      <c r="E14" s="10"/>
    </row>
    <row r="16" spans="1:21" ht="18" x14ac:dyDescent="0.25">
      <c r="A16" s="14" t="s">
        <v>64</v>
      </c>
      <c r="B16" s="14"/>
    </row>
    <row r="17" spans="1:5" ht="15" x14ac:dyDescent="0.2">
      <c r="A17" s="15" t="s">
        <v>77</v>
      </c>
      <c r="B17" s="15"/>
    </row>
    <row r="18" spans="1:5" ht="14.25" x14ac:dyDescent="0.2">
      <c r="A18" s="17"/>
      <c r="B18" s="18" t="s">
        <v>66</v>
      </c>
    </row>
    <row r="19" spans="1:5" ht="15" x14ac:dyDescent="0.2">
      <c r="A19" s="19" t="s">
        <v>67</v>
      </c>
      <c r="B19" s="19" t="s">
        <v>68</v>
      </c>
      <c r="C19" s="19" t="s">
        <v>69</v>
      </c>
      <c r="D19" s="19" t="s">
        <v>70</v>
      </c>
      <c r="E19" s="19" t="s">
        <v>71</v>
      </c>
    </row>
    <row r="20" spans="1:5" x14ac:dyDescent="0.2">
      <c r="A20" s="16" t="s">
        <v>89</v>
      </c>
      <c r="B20" s="4" t="s">
        <v>66</v>
      </c>
      <c r="C20" s="4" t="s">
        <v>101</v>
      </c>
      <c r="D20" s="4" t="s">
        <v>102</v>
      </c>
      <c r="E20" s="11" t="s">
        <v>103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37"/>
  <sheetViews>
    <sheetView tabSelected="1"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7" style="4" bestFit="1" customWidth="1"/>
    <col min="3" max="3" width="14.42578125" style="4" bestFit="1" customWidth="1"/>
    <col min="4" max="4" width="8.140625" style="4" bestFit="1" customWidth="1"/>
    <col min="5" max="5" width="21.5703125" style="4" bestFit="1" customWidth="1"/>
    <col min="6" max="6" width="29.85546875" style="4" bestFit="1" customWidth="1"/>
    <col min="7" max="9" width="5.42578125" style="3" customWidth="1"/>
    <col min="10" max="10" width="4.28515625" style="3" customWidth="1"/>
    <col min="11" max="11" width="4.42578125" style="3" customWidth="1"/>
    <col min="12" max="13" width="5.42578125" style="3" customWidth="1"/>
    <col min="14" max="14" width="4.28515625" style="3" customWidth="1"/>
    <col min="15" max="17" width="5.42578125" style="3" customWidth="1"/>
    <col min="18" max="18" width="4.28515625" style="3" customWidth="1"/>
    <col min="19" max="19" width="7.140625" style="11" bestFit="1" customWidth="1"/>
    <col min="20" max="20" width="8.42578125" style="2" bestFit="1" customWidth="1"/>
    <col min="21" max="21" width="14.5703125" style="4" bestFit="1" customWidth="1"/>
    <col min="22" max="16384" width="9.140625" style="3"/>
  </cols>
  <sheetData>
    <row r="1" spans="1:21" s="2" customFormat="1" ht="29.1" customHeight="1" x14ac:dyDescent="0.2">
      <c r="A1" s="50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13</v>
      </c>
      <c r="H3" s="44"/>
      <c r="I3" s="44"/>
      <c r="J3" s="44"/>
      <c r="K3" s="44" t="s">
        <v>14</v>
      </c>
      <c r="L3" s="44"/>
      <c r="M3" s="44"/>
      <c r="N3" s="44"/>
      <c r="O3" s="44" t="s">
        <v>15</v>
      </c>
      <c r="P3" s="44"/>
      <c r="Q3" s="44"/>
      <c r="R3" s="44"/>
      <c r="S3" s="44" t="s">
        <v>1</v>
      </c>
      <c r="T3" s="44" t="s">
        <v>3</v>
      </c>
      <c r="U3" s="46" t="s">
        <v>2</v>
      </c>
    </row>
    <row r="4" spans="1:21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5"/>
      <c r="T4" s="45"/>
      <c r="U4" s="47"/>
    </row>
    <row r="5" spans="1:21" ht="15" x14ac:dyDescent="0.2">
      <c r="A5" s="48" t="s">
        <v>16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 x14ac:dyDescent="0.2">
      <c r="A6" s="7" t="s">
        <v>18</v>
      </c>
      <c r="B6" s="7" t="s">
        <v>19</v>
      </c>
      <c r="C6" s="7" t="s">
        <v>20</v>
      </c>
      <c r="D6" s="7" t="str">
        <f>"0,9124"</f>
        <v>0,9124</v>
      </c>
      <c r="E6" s="7" t="s">
        <v>21</v>
      </c>
      <c r="F6" s="7" t="s">
        <v>22</v>
      </c>
      <c r="G6" s="8" t="s">
        <v>23</v>
      </c>
      <c r="H6" s="9" t="s">
        <v>24</v>
      </c>
      <c r="I6" s="8" t="s">
        <v>25</v>
      </c>
      <c r="J6" s="9"/>
      <c r="K6" s="8" t="s">
        <v>26</v>
      </c>
      <c r="L6" s="9" t="s">
        <v>27</v>
      </c>
      <c r="M6" s="9" t="s">
        <v>27</v>
      </c>
      <c r="N6" s="9"/>
      <c r="O6" s="8" t="s">
        <v>24</v>
      </c>
      <c r="P6" s="8" t="s">
        <v>28</v>
      </c>
      <c r="Q6" s="8" t="s">
        <v>29</v>
      </c>
      <c r="R6" s="9"/>
      <c r="S6" s="12" t="str">
        <f>"180,0"</f>
        <v>180,0</v>
      </c>
      <c r="T6" s="13" t="str">
        <f>"164,2320"</f>
        <v>164,2320</v>
      </c>
      <c r="U6" s="7" t="s">
        <v>30</v>
      </c>
    </row>
    <row r="8" spans="1:21" ht="15" x14ac:dyDescent="0.2">
      <c r="A8" s="59" t="s">
        <v>31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21" x14ac:dyDescent="0.2">
      <c r="A9" s="7" t="s">
        <v>33</v>
      </c>
      <c r="B9" s="7" t="s">
        <v>34</v>
      </c>
      <c r="C9" s="7" t="s">
        <v>35</v>
      </c>
      <c r="D9" s="7" t="str">
        <f>"0,8857"</f>
        <v>0,8857</v>
      </c>
      <c r="E9" s="7" t="s">
        <v>21</v>
      </c>
      <c r="F9" s="7" t="s">
        <v>22</v>
      </c>
      <c r="G9" s="8" t="s">
        <v>23</v>
      </c>
      <c r="H9" s="8" t="s">
        <v>24</v>
      </c>
      <c r="I9" s="8" t="s">
        <v>28</v>
      </c>
      <c r="J9" s="9"/>
      <c r="K9" s="8" t="s">
        <v>27</v>
      </c>
      <c r="L9" s="9" t="s">
        <v>36</v>
      </c>
      <c r="M9" s="9" t="s">
        <v>36</v>
      </c>
      <c r="N9" s="9"/>
      <c r="O9" s="8" t="s">
        <v>24</v>
      </c>
      <c r="P9" s="8" t="s">
        <v>28</v>
      </c>
      <c r="Q9" s="8" t="s">
        <v>29</v>
      </c>
      <c r="R9" s="9"/>
      <c r="S9" s="12" t="str">
        <f>"190,0"</f>
        <v>190,0</v>
      </c>
      <c r="T9" s="13" t="str">
        <f>"168,2830"</f>
        <v>168,2830</v>
      </c>
      <c r="U9" s="7" t="s">
        <v>30</v>
      </c>
    </row>
    <row r="11" spans="1:21" ht="15" x14ac:dyDescent="0.2">
      <c r="A11" s="59" t="s">
        <v>37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21" x14ac:dyDescent="0.2">
      <c r="A12" s="7" t="s">
        <v>39</v>
      </c>
      <c r="B12" s="7" t="s">
        <v>40</v>
      </c>
      <c r="C12" s="7" t="s">
        <v>41</v>
      </c>
      <c r="D12" s="7" t="str">
        <f>"0,6295"</f>
        <v>0,6295</v>
      </c>
      <c r="E12" s="7" t="s">
        <v>21</v>
      </c>
      <c r="F12" s="7" t="s">
        <v>22</v>
      </c>
      <c r="G12" s="8" t="s">
        <v>42</v>
      </c>
      <c r="H12" s="8" t="s">
        <v>43</v>
      </c>
      <c r="I12" s="8" t="s">
        <v>44</v>
      </c>
      <c r="J12" s="9"/>
      <c r="K12" s="8" t="s">
        <v>45</v>
      </c>
      <c r="L12" s="8" t="s">
        <v>46</v>
      </c>
      <c r="M12" s="8" t="s">
        <v>47</v>
      </c>
      <c r="N12" s="9"/>
      <c r="O12" s="8" t="s">
        <v>48</v>
      </c>
      <c r="P12" s="8" t="s">
        <v>49</v>
      </c>
      <c r="Q12" s="9" t="s">
        <v>50</v>
      </c>
      <c r="R12" s="9"/>
      <c r="S12" s="12" t="str">
        <f>"422,5"</f>
        <v>422,5</v>
      </c>
      <c r="T12" s="13" t="str">
        <f>"287,2408"</f>
        <v>287,2408</v>
      </c>
      <c r="U12" s="7" t="s">
        <v>30</v>
      </c>
    </row>
    <row r="14" spans="1:21" ht="15" x14ac:dyDescent="0.2">
      <c r="A14" s="59" t="s">
        <v>51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21" x14ac:dyDescent="0.2">
      <c r="A15" s="7" t="s">
        <v>53</v>
      </c>
      <c r="B15" s="7" t="s">
        <v>54</v>
      </c>
      <c r="C15" s="7" t="s">
        <v>55</v>
      </c>
      <c r="D15" s="7" t="str">
        <f>"0,5678"</f>
        <v>0,5678</v>
      </c>
      <c r="E15" s="7" t="s">
        <v>21</v>
      </c>
      <c r="F15" s="7" t="s">
        <v>22</v>
      </c>
      <c r="G15" s="8" t="s">
        <v>42</v>
      </c>
      <c r="H15" s="8" t="s">
        <v>43</v>
      </c>
      <c r="I15" s="8" t="s">
        <v>56</v>
      </c>
      <c r="J15" s="9"/>
      <c r="K15" s="8" t="s">
        <v>57</v>
      </c>
      <c r="L15" s="8" t="s">
        <v>45</v>
      </c>
      <c r="M15" s="9" t="s">
        <v>46</v>
      </c>
      <c r="N15" s="9"/>
      <c r="O15" s="8" t="s">
        <v>48</v>
      </c>
      <c r="P15" s="8" t="s">
        <v>49</v>
      </c>
      <c r="Q15" s="9" t="s">
        <v>58</v>
      </c>
      <c r="R15" s="9"/>
      <c r="S15" s="12" t="str">
        <f>"415,0"</f>
        <v>415,0</v>
      </c>
      <c r="T15" s="13" t="str">
        <f>"249,7752"</f>
        <v>249,7752</v>
      </c>
      <c r="U15" s="7" t="s">
        <v>30</v>
      </c>
    </row>
    <row r="17" spans="1:5" ht="15" x14ac:dyDescent="0.2">
      <c r="E17" s="10" t="s">
        <v>59</v>
      </c>
    </row>
    <row r="18" spans="1:5" ht="15" x14ac:dyDescent="0.2">
      <c r="E18" s="10" t="s">
        <v>60</v>
      </c>
    </row>
    <row r="19" spans="1:5" ht="15" x14ac:dyDescent="0.2">
      <c r="E19" s="10" t="s">
        <v>61</v>
      </c>
    </row>
    <row r="20" spans="1:5" ht="15" x14ac:dyDescent="0.2">
      <c r="E20" s="10" t="s">
        <v>62</v>
      </c>
    </row>
    <row r="21" spans="1:5" ht="15" x14ac:dyDescent="0.2">
      <c r="E21" s="10" t="s">
        <v>62</v>
      </c>
    </row>
    <row r="22" spans="1:5" ht="15" x14ac:dyDescent="0.2">
      <c r="E22" s="10" t="s">
        <v>63</v>
      </c>
    </row>
    <row r="23" spans="1:5" ht="15" x14ac:dyDescent="0.2">
      <c r="E23" s="10"/>
    </row>
    <row r="25" spans="1:5" ht="18" x14ac:dyDescent="0.25">
      <c r="A25" s="14" t="s">
        <v>64</v>
      </c>
      <c r="B25" s="14"/>
    </row>
    <row r="26" spans="1:5" ht="15" x14ac:dyDescent="0.2">
      <c r="A26" s="15" t="s">
        <v>65</v>
      </c>
      <c r="B26" s="15"/>
    </row>
    <row r="27" spans="1:5" ht="14.25" x14ac:dyDescent="0.2">
      <c r="A27" s="17"/>
      <c r="B27" s="18" t="s">
        <v>66</v>
      </c>
    </row>
    <row r="28" spans="1:5" ht="15" x14ac:dyDescent="0.2">
      <c r="A28" s="19" t="s">
        <v>67</v>
      </c>
      <c r="B28" s="19" t="s">
        <v>68</v>
      </c>
      <c r="C28" s="19" t="s">
        <v>69</v>
      </c>
      <c r="D28" s="19" t="s">
        <v>70</v>
      </c>
      <c r="E28" s="19" t="s">
        <v>71</v>
      </c>
    </row>
    <row r="29" spans="1:5" x14ac:dyDescent="0.2">
      <c r="A29" s="16" t="s">
        <v>32</v>
      </c>
      <c r="B29" s="4" t="s">
        <v>66</v>
      </c>
      <c r="C29" s="4" t="s">
        <v>72</v>
      </c>
      <c r="D29" s="4" t="s">
        <v>73</v>
      </c>
      <c r="E29" s="11" t="s">
        <v>74</v>
      </c>
    </row>
    <row r="30" spans="1:5" x14ac:dyDescent="0.2">
      <c r="A30" s="16" t="s">
        <v>17</v>
      </c>
      <c r="B30" s="4" t="s">
        <v>66</v>
      </c>
      <c r="C30" s="4" t="s">
        <v>75</v>
      </c>
      <c r="D30" s="4" t="s">
        <v>49</v>
      </c>
      <c r="E30" s="11" t="s">
        <v>76</v>
      </c>
    </row>
    <row r="33" spans="1:5" ht="15" x14ac:dyDescent="0.2">
      <c r="A33" s="15" t="s">
        <v>77</v>
      </c>
      <c r="B33" s="15"/>
    </row>
    <row r="34" spans="1:5" ht="14.25" x14ac:dyDescent="0.2">
      <c r="A34" s="17"/>
      <c r="B34" s="18" t="s">
        <v>78</v>
      </c>
    </row>
    <row r="35" spans="1:5" ht="15" x14ac:dyDescent="0.2">
      <c r="A35" s="19" t="s">
        <v>67</v>
      </c>
      <c r="B35" s="19" t="s">
        <v>68</v>
      </c>
      <c r="C35" s="19" t="s">
        <v>69</v>
      </c>
      <c r="D35" s="19" t="s">
        <v>70</v>
      </c>
      <c r="E35" s="19" t="s">
        <v>71</v>
      </c>
    </row>
    <row r="36" spans="1:5" x14ac:dyDescent="0.2">
      <c r="A36" s="16" t="s">
        <v>38</v>
      </c>
      <c r="B36" s="4" t="s">
        <v>79</v>
      </c>
      <c r="C36" s="4" t="s">
        <v>80</v>
      </c>
      <c r="D36" s="4" t="s">
        <v>81</v>
      </c>
      <c r="E36" s="11" t="s">
        <v>82</v>
      </c>
    </row>
    <row r="37" spans="1:5" x14ac:dyDescent="0.2">
      <c r="A37" s="16" t="s">
        <v>52</v>
      </c>
      <c r="B37" s="4" t="s">
        <v>83</v>
      </c>
      <c r="C37" s="4" t="s">
        <v>84</v>
      </c>
      <c r="D37" s="4" t="s">
        <v>85</v>
      </c>
      <c r="E37" s="11" t="s">
        <v>86</v>
      </c>
    </row>
  </sheetData>
  <mergeCells count="17"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R5"/>
    <mergeCell ref="A8:R8"/>
    <mergeCell ref="A11:R11"/>
    <mergeCell ref="A14:R14"/>
    <mergeCell ref="D3:D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Q2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8.140625" style="4" bestFit="1" customWidth="1"/>
    <col min="5" max="5" width="21.5703125" style="4" bestFit="1" customWidth="1"/>
    <col min="6" max="6" width="30.42578125" style="4" bestFit="1" customWidth="1"/>
    <col min="7" max="9" width="4.42578125" style="3" customWidth="1"/>
    <col min="10" max="10" width="4.28515625" style="3" customWidth="1"/>
    <col min="11" max="13" width="4.42578125" style="3" customWidth="1"/>
    <col min="14" max="14" width="4.28515625" style="3" customWidth="1"/>
    <col min="15" max="15" width="7.140625" style="11" bestFit="1" customWidth="1"/>
    <col min="16" max="16" width="7.42578125" style="2" bestFit="1" customWidth="1"/>
    <col min="17" max="17" width="16.85546875" style="4" bestFit="1" customWidth="1"/>
    <col min="18" max="16384" width="9.140625" style="3"/>
  </cols>
  <sheetData>
    <row r="1" spans="1:17" s="2" customFormat="1" ht="29.1" customHeight="1" x14ac:dyDescent="0.2">
      <c r="A1" s="50" t="s">
        <v>301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281</v>
      </c>
      <c r="H3" s="44"/>
      <c r="I3" s="44"/>
      <c r="J3" s="44"/>
      <c r="K3" s="44" t="s">
        <v>265</v>
      </c>
      <c r="L3" s="44"/>
      <c r="M3" s="44"/>
      <c r="N3" s="44"/>
      <c r="O3" s="44" t="s">
        <v>1</v>
      </c>
      <c r="P3" s="44" t="s">
        <v>3</v>
      </c>
      <c r="Q3" s="46" t="s">
        <v>2</v>
      </c>
    </row>
    <row r="4" spans="1:17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5"/>
      <c r="P4" s="45"/>
      <c r="Q4" s="47"/>
    </row>
    <row r="5" spans="1:17" ht="15" x14ac:dyDescent="0.2">
      <c r="A5" s="48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 x14ac:dyDescent="0.2">
      <c r="A6" s="7" t="s">
        <v>283</v>
      </c>
      <c r="B6" s="7" t="s">
        <v>284</v>
      </c>
      <c r="C6" s="7" t="s">
        <v>285</v>
      </c>
      <c r="D6" s="7" t="str">
        <f>"0,6209"</f>
        <v>0,6209</v>
      </c>
      <c r="E6" s="7" t="s">
        <v>203</v>
      </c>
      <c r="F6" s="7" t="s">
        <v>162</v>
      </c>
      <c r="G6" s="8" t="s">
        <v>286</v>
      </c>
      <c r="H6" s="8" t="s">
        <v>269</v>
      </c>
      <c r="I6" s="8" t="s">
        <v>112</v>
      </c>
      <c r="J6" s="9"/>
      <c r="K6" s="8" t="s">
        <v>287</v>
      </c>
      <c r="L6" s="8" t="s">
        <v>288</v>
      </c>
      <c r="M6" s="8" t="s">
        <v>36</v>
      </c>
      <c r="N6" s="9"/>
      <c r="O6" s="12" t="str">
        <f>"100,0"</f>
        <v>100,0</v>
      </c>
      <c r="P6" s="13" t="str">
        <f>"62,0900"</f>
        <v>62,0900</v>
      </c>
      <c r="Q6" s="7" t="s">
        <v>173</v>
      </c>
    </row>
    <row r="8" spans="1:17" ht="15" x14ac:dyDescent="0.2">
      <c r="E8" s="10" t="s">
        <v>59</v>
      </c>
    </row>
    <row r="9" spans="1:17" ht="15" x14ac:dyDescent="0.2">
      <c r="E9" s="10" t="s">
        <v>60</v>
      </c>
    </row>
    <row r="10" spans="1:17" ht="15" x14ac:dyDescent="0.2">
      <c r="E10" s="10" t="s">
        <v>61</v>
      </c>
    </row>
    <row r="11" spans="1:17" ht="15" x14ac:dyDescent="0.2">
      <c r="E11" s="10" t="s">
        <v>62</v>
      </c>
    </row>
    <row r="12" spans="1:17" ht="15" x14ac:dyDescent="0.2">
      <c r="E12" s="10" t="s">
        <v>62</v>
      </c>
    </row>
    <row r="13" spans="1:17" ht="15" x14ac:dyDescent="0.2">
      <c r="E13" s="10" t="s">
        <v>63</v>
      </c>
    </row>
    <row r="14" spans="1:17" ht="15" x14ac:dyDescent="0.2">
      <c r="E14" s="10"/>
    </row>
    <row r="16" spans="1:17" ht="18" x14ac:dyDescent="0.25">
      <c r="A16" s="14" t="s">
        <v>64</v>
      </c>
      <c r="B16" s="14"/>
    </row>
    <row r="17" spans="1:5" ht="15" x14ac:dyDescent="0.2">
      <c r="A17" s="15" t="s">
        <v>77</v>
      </c>
      <c r="B17" s="15"/>
    </row>
    <row r="18" spans="1:5" ht="14.25" x14ac:dyDescent="0.2">
      <c r="A18" s="17"/>
      <c r="B18" s="18" t="s">
        <v>66</v>
      </c>
    </row>
    <row r="19" spans="1:5" ht="15" x14ac:dyDescent="0.2">
      <c r="A19" s="19" t="s">
        <v>67</v>
      </c>
      <c r="B19" s="19" t="s">
        <v>68</v>
      </c>
      <c r="C19" s="19" t="s">
        <v>69</v>
      </c>
      <c r="D19" s="19" t="s">
        <v>70</v>
      </c>
      <c r="E19" s="19" t="s">
        <v>71</v>
      </c>
    </row>
    <row r="20" spans="1:5" x14ac:dyDescent="0.2">
      <c r="A20" s="16" t="s">
        <v>282</v>
      </c>
      <c r="B20" s="4" t="s">
        <v>66</v>
      </c>
      <c r="C20" s="4" t="s">
        <v>80</v>
      </c>
      <c r="D20" s="4" t="s">
        <v>46</v>
      </c>
      <c r="E20" s="11" t="s">
        <v>289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L10" sqref="L10"/>
    </sheetView>
  </sheetViews>
  <sheetFormatPr defaultRowHeight="12.75" x14ac:dyDescent="0.2"/>
  <cols>
    <col min="1" max="1" width="27.140625" customWidth="1"/>
    <col min="2" max="2" width="29.7109375" customWidth="1"/>
    <col min="4" max="4" width="11" customWidth="1"/>
    <col min="5" max="5" width="20.85546875" customWidth="1"/>
    <col min="6" max="6" width="34.42578125" customWidth="1"/>
  </cols>
  <sheetData>
    <row r="1" spans="1:13" x14ac:dyDescent="0.2">
      <c r="A1" s="50" t="s">
        <v>302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ht="87.6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265</v>
      </c>
      <c r="H3" s="44"/>
      <c r="I3" s="44"/>
      <c r="J3" s="44"/>
      <c r="K3" s="44" t="s">
        <v>104</v>
      </c>
      <c r="L3" s="44" t="s">
        <v>3</v>
      </c>
      <c r="M3" s="46" t="s">
        <v>2</v>
      </c>
    </row>
    <row r="4" spans="1:13" ht="15.75" thickBot="1" x14ac:dyDescent="0.25">
      <c r="A4" s="57"/>
      <c r="B4" s="45"/>
      <c r="C4" s="45"/>
      <c r="D4" s="45"/>
      <c r="E4" s="45"/>
      <c r="F4" s="45"/>
      <c r="G4" s="6">
        <v>1</v>
      </c>
      <c r="H4" s="6">
        <v>2</v>
      </c>
      <c r="I4" s="6">
        <v>3</v>
      </c>
      <c r="J4" s="6" t="s">
        <v>5</v>
      </c>
      <c r="K4" s="45"/>
      <c r="L4" s="45"/>
      <c r="M4" s="47"/>
    </row>
    <row r="5" spans="1:13" ht="15" x14ac:dyDescent="0.2">
      <c r="A5" s="59" t="s">
        <v>37</v>
      </c>
      <c r="B5" s="59"/>
      <c r="C5" s="59"/>
      <c r="D5" s="59"/>
      <c r="E5" s="59"/>
      <c r="F5" s="59"/>
      <c r="G5" s="59"/>
      <c r="H5" s="59"/>
      <c r="I5" s="59"/>
      <c r="J5" s="59"/>
      <c r="K5" s="11"/>
      <c r="L5" s="2"/>
      <c r="M5" s="4"/>
    </row>
    <row r="6" spans="1:13" x14ac:dyDescent="0.2">
      <c r="A6" s="36" t="s">
        <v>303</v>
      </c>
      <c r="B6" s="36" t="s">
        <v>271</v>
      </c>
      <c r="C6" s="20" t="s">
        <v>272</v>
      </c>
      <c r="D6" s="20" t="str">
        <f>"0,6577"</f>
        <v>0,6577</v>
      </c>
      <c r="E6" s="20" t="s">
        <v>93</v>
      </c>
      <c r="F6" s="20" t="s">
        <v>273</v>
      </c>
      <c r="G6" s="22" t="s">
        <v>23</v>
      </c>
      <c r="H6" s="22" t="s">
        <v>269</v>
      </c>
      <c r="I6" s="22" t="s">
        <v>112</v>
      </c>
      <c r="J6" s="21"/>
      <c r="K6" s="29" t="s">
        <v>112</v>
      </c>
      <c r="L6" s="30" t="s">
        <v>309</v>
      </c>
      <c r="M6" s="20" t="s">
        <v>100</v>
      </c>
    </row>
    <row r="7" spans="1:13" x14ac:dyDescent="0.2">
      <c r="A7" s="37" t="s">
        <v>218</v>
      </c>
      <c r="B7" s="37" t="s">
        <v>219</v>
      </c>
      <c r="C7" s="26" t="s">
        <v>220</v>
      </c>
      <c r="D7" s="26" t="str">
        <f>"0,6233"</f>
        <v>0,6233</v>
      </c>
      <c r="E7" s="26" t="s">
        <v>161</v>
      </c>
      <c r="F7" s="26" t="s">
        <v>162</v>
      </c>
      <c r="G7" s="35" t="s">
        <v>36</v>
      </c>
      <c r="H7" s="28" t="s">
        <v>112</v>
      </c>
      <c r="I7" s="28" t="s">
        <v>24</v>
      </c>
      <c r="J7" s="27"/>
      <c r="K7" s="33" t="s">
        <v>24</v>
      </c>
      <c r="L7" s="34" t="s">
        <v>310</v>
      </c>
      <c r="M7" s="26" t="s">
        <v>165</v>
      </c>
    </row>
    <row r="8" spans="1:13" x14ac:dyDescent="0.2">
      <c r="A8" s="38" t="s">
        <v>304</v>
      </c>
      <c r="B8" s="38" t="s">
        <v>274</v>
      </c>
      <c r="C8" s="23" t="s">
        <v>41</v>
      </c>
      <c r="D8" s="23" t="str">
        <f>"0,6295"</f>
        <v>0,6295</v>
      </c>
      <c r="E8" s="23" t="s">
        <v>93</v>
      </c>
      <c r="F8" s="23" t="s">
        <v>162</v>
      </c>
      <c r="G8" s="25" t="s">
        <v>112</v>
      </c>
      <c r="H8" s="25" t="s">
        <v>24</v>
      </c>
      <c r="I8" s="25" t="s">
        <v>305</v>
      </c>
      <c r="J8" s="24"/>
      <c r="K8" s="31" t="s">
        <v>305</v>
      </c>
      <c r="L8" s="34" t="s">
        <v>316</v>
      </c>
      <c r="M8" s="23" t="s">
        <v>100</v>
      </c>
    </row>
    <row r="9" spans="1:13" ht="15" x14ac:dyDescent="0.2">
      <c r="A9" s="59" t="s">
        <v>166</v>
      </c>
      <c r="B9" s="59"/>
      <c r="C9" s="59"/>
      <c r="D9" s="59"/>
      <c r="E9" s="59"/>
      <c r="F9" s="59"/>
      <c r="G9" s="59"/>
      <c r="H9" s="59"/>
      <c r="I9" s="59"/>
      <c r="J9" s="59"/>
      <c r="K9" s="11"/>
      <c r="L9" s="2"/>
      <c r="M9" s="4"/>
    </row>
    <row r="10" spans="1:13" x14ac:dyDescent="0.2">
      <c r="A10" s="7" t="s">
        <v>276</v>
      </c>
      <c r="B10" s="7" t="s">
        <v>277</v>
      </c>
      <c r="C10" s="7" t="s">
        <v>278</v>
      </c>
      <c r="D10" s="7" t="str">
        <f>"0,5389"</f>
        <v>0,5389</v>
      </c>
      <c r="E10" s="7" t="s">
        <v>93</v>
      </c>
      <c r="F10" s="7" t="s">
        <v>162</v>
      </c>
      <c r="G10" s="22" t="s">
        <v>23</v>
      </c>
      <c r="H10" s="8" t="s">
        <v>270</v>
      </c>
      <c r="I10" s="25" t="s">
        <v>305</v>
      </c>
      <c r="J10" s="9"/>
      <c r="K10" s="31" t="s">
        <v>305</v>
      </c>
      <c r="L10" s="34" t="s">
        <v>317</v>
      </c>
      <c r="M10" s="7" t="s">
        <v>173</v>
      </c>
    </row>
    <row r="12" spans="1:13" ht="15" x14ac:dyDescent="0.2">
      <c r="E12" s="10" t="s">
        <v>59</v>
      </c>
    </row>
    <row r="13" spans="1:13" ht="15" x14ac:dyDescent="0.2">
      <c r="E13" s="10" t="s">
        <v>60</v>
      </c>
    </row>
    <row r="14" spans="1:13" ht="15" x14ac:dyDescent="0.2">
      <c r="E14" s="10" t="s">
        <v>61</v>
      </c>
    </row>
    <row r="15" spans="1:13" ht="15" x14ac:dyDescent="0.2">
      <c r="E15" s="10" t="s">
        <v>62</v>
      </c>
    </row>
    <row r="16" spans="1:13" ht="15" x14ac:dyDescent="0.2">
      <c r="E16" s="10" t="s">
        <v>62</v>
      </c>
    </row>
    <row r="17" spans="1:5" ht="15" x14ac:dyDescent="0.2">
      <c r="E17" s="10" t="s">
        <v>63</v>
      </c>
    </row>
    <row r="19" spans="1:5" ht="18" x14ac:dyDescent="0.25">
      <c r="A19" s="14" t="s">
        <v>64</v>
      </c>
      <c r="B19" s="14"/>
      <c r="C19" s="4"/>
      <c r="D19" s="4"/>
      <c r="E19" s="4"/>
    </row>
    <row r="20" spans="1:5" ht="15" x14ac:dyDescent="0.2">
      <c r="A20" s="15" t="s">
        <v>77</v>
      </c>
      <c r="B20" s="15"/>
      <c r="C20" s="4"/>
      <c r="D20" s="4"/>
      <c r="E20" s="4"/>
    </row>
    <row r="21" spans="1:5" ht="14.25" x14ac:dyDescent="0.2">
      <c r="A21" s="17"/>
      <c r="B21" s="18" t="s">
        <v>307</v>
      </c>
      <c r="C21" s="4"/>
      <c r="D21" s="4"/>
      <c r="E21" s="4"/>
    </row>
    <row r="22" spans="1:5" ht="15" x14ac:dyDescent="0.2">
      <c r="A22" s="19" t="s">
        <v>67</v>
      </c>
      <c r="B22" s="19" t="s">
        <v>68</v>
      </c>
      <c r="C22" s="19" t="s">
        <v>69</v>
      </c>
      <c r="D22" s="19" t="s">
        <v>125</v>
      </c>
      <c r="E22" s="19" t="s">
        <v>71</v>
      </c>
    </row>
    <row r="23" spans="1:5" ht="14.25" x14ac:dyDescent="0.2">
      <c r="A23" s="37" t="s">
        <v>218</v>
      </c>
      <c r="B23" s="41" t="s">
        <v>312</v>
      </c>
      <c r="C23" s="40" t="s">
        <v>313</v>
      </c>
      <c r="D23" s="41" t="s">
        <v>24</v>
      </c>
      <c r="E23" s="34" t="s">
        <v>310</v>
      </c>
    </row>
    <row r="24" spans="1:5" x14ac:dyDescent="0.2">
      <c r="A24" s="36" t="s">
        <v>311</v>
      </c>
      <c r="B24" s="4" t="s">
        <v>308</v>
      </c>
      <c r="C24" s="40" t="s">
        <v>313</v>
      </c>
      <c r="D24" s="4" t="s">
        <v>270</v>
      </c>
      <c r="E24" s="30" t="s">
        <v>309</v>
      </c>
    </row>
    <row r="25" spans="1:5" x14ac:dyDescent="0.2">
      <c r="A25" s="37"/>
      <c r="B25" s="4"/>
      <c r="C25" s="4"/>
      <c r="D25" s="4"/>
      <c r="E25" s="11"/>
    </row>
    <row r="26" spans="1:5" ht="14.25" x14ac:dyDescent="0.2">
      <c r="A26" s="17"/>
      <c r="B26" s="18" t="s">
        <v>314</v>
      </c>
      <c r="C26" s="4"/>
      <c r="D26" s="4"/>
      <c r="E26" s="4"/>
    </row>
    <row r="27" spans="1:5" ht="15" x14ac:dyDescent="0.2">
      <c r="A27" s="19" t="s">
        <v>67</v>
      </c>
      <c r="B27" s="19" t="s">
        <v>68</v>
      </c>
      <c r="C27" s="19" t="s">
        <v>69</v>
      </c>
      <c r="D27" s="19" t="s">
        <v>125</v>
      </c>
      <c r="E27" s="19" t="s">
        <v>71</v>
      </c>
    </row>
    <row r="28" spans="1:5" ht="14.25" x14ac:dyDescent="0.2">
      <c r="A28" s="38" t="s">
        <v>304</v>
      </c>
      <c r="B28" s="41" t="s">
        <v>315</v>
      </c>
      <c r="C28" s="40" t="s">
        <v>313</v>
      </c>
      <c r="D28" s="41" t="s">
        <v>305</v>
      </c>
      <c r="E28" s="34" t="s">
        <v>317</v>
      </c>
    </row>
    <row r="29" spans="1:5" x14ac:dyDescent="0.2">
      <c r="A29" s="40"/>
      <c r="B29" s="4"/>
      <c r="C29" s="4"/>
      <c r="D29" s="4"/>
      <c r="E29" s="11"/>
    </row>
    <row r="30" spans="1:5" x14ac:dyDescent="0.2">
      <c r="A30" s="4"/>
      <c r="B30" s="4"/>
      <c r="C30" s="4"/>
      <c r="D30" s="4"/>
      <c r="E30" s="4"/>
    </row>
    <row r="31" spans="1:5" ht="14.25" x14ac:dyDescent="0.2">
      <c r="A31" s="17"/>
      <c r="B31" s="18" t="s">
        <v>66</v>
      </c>
      <c r="C31" s="4"/>
      <c r="D31" s="4"/>
      <c r="E31" s="4"/>
    </row>
    <row r="32" spans="1:5" ht="15" x14ac:dyDescent="0.2">
      <c r="A32" s="19" t="s">
        <v>67</v>
      </c>
      <c r="B32" s="19" t="s">
        <v>68</v>
      </c>
      <c r="C32" s="19" t="s">
        <v>69</v>
      </c>
      <c r="D32" s="19" t="s">
        <v>125</v>
      </c>
      <c r="E32" s="19" t="s">
        <v>71</v>
      </c>
    </row>
    <row r="33" spans="1:5" x14ac:dyDescent="0.2">
      <c r="A33" s="16" t="s">
        <v>275</v>
      </c>
      <c r="B33" s="4" t="s">
        <v>66</v>
      </c>
      <c r="C33" s="4" t="s">
        <v>186</v>
      </c>
      <c r="D33" s="4" t="s">
        <v>28</v>
      </c>
      <c r="E33" s="11" t="s">
        <v>280</v>
      </c>
    </row>
  </sheetData>
  <mergeCells count="13">
    <mergeCell ref="M3:M4"/>
    <mergeCell ref="A5:J5"/>
    <mergeCell ref="A9:J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20" sqref="A20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6.5703125" style="4" bestFit="1" customWidth="1"/>
    <col min="5" max="5" width="21.5703125" style="4" bestFit="1" customWidth="1"/>
    <col min="6" max="6" width="24.140625" style="4" customWidth="1"/>
    <col min="7" max="7" width="5.5703125" style="3" customWidth="1"/>
    <col min="8" max="8" width="5.42578125" style="3" customWidth="1"/>
    <col min="9" max="9" width="5.85546875" style="3" customWidth="1"/>
    <col min="10" max="10" width="4.28515625" style="3" customWidth="1"/>
    <col min="11" max="11" width="7.140625" style="11" bestFit="1" customWidth="1"/>
    <col min="12" max="12" width="9.42578125" style="2" customWidth="1"/>
    <col min="13" max="13" width="7.85546875" style="4" bestFit="1" customWidth="1"/>
    <col min="14" max="16384" width="9.140625" style="3"/>
  </cols>
  <sheetData>
    <row r="1" spans="1:14" s="2" customFormat="1" ht="29.1" customHeight="1" x14ac:dyDescent="0.2">
      <c r="A1" s="50" t="s">
        <v>300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4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4" s="1" customFormat="1" ht="12.75" customHeight="1" x14ac:dyDescent="0.2">
      <c r="A3" s="56" t="s">
        <v>0</v>
      </c>
      <c r="B3" s="58" t="s">
        <v>6</v>
      </c>
      <c r="C3" s="58" t="s">
        <v>10</v>
      </c>
      <c r="D3" s="44"/>
      <c r="E3" s="44" t="s">
        <v>4</v>
      </c>
      <c r="F3" s="44" t="s">
        <v>7</v>
      </c>
      <c r="G3" s="44"/>
      <c r="H3" s="44"/>
      <c r="I3" s="44"/>
      <c r="J3" s="44"/>
      <c r="K3" s="44" t="s">
        <v>104</v>
      </c>
      <c r="L3" s="44" t="s">
        <v>3</v>
      </c>
      <c r="M3" s="46" t="s">
        <v>2</v>
      </c>
    </row>
    <row r="4" spans="1:14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4" ht="15" x14ac:dyDescent="0.2">
      <c r="A5" s="48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A6" s="7" t="s">
        <v>291</v>
      </c>
      <c r="B6" s="7" t="s">
        <v>292</v>
      </c>
      <c r="C6" s="7" t="s">
        <v>293</v>
      </c>
      <c r="D6" s="7" t="str">
        <f>"0,6290"</f>
        <v>0,6290</v>
      </c>
      <c r="E6" s="7" t="s">
        <v>93</v>
      </c>
      <c r="F6" s="7" t="s">
        <v>294</v>
      </c>
      <c r="G6" s="39" t="s">
        <v>23</v>
      </c>
      <c r="H6" s="39" t="s">
        <v>112</v>
      </c>
      <c r="I6" s="39" t="s">
        <v>270</v>
      </c>
      <c r="J6" s="9"/>
      <c r="K6" s="39" t="s">
        <v>270</v>
      </c>
      <c r="L6" s="39" t="s">
        <v>306</v>
      </c>
      <c r="M6" s="8"/>
      <c r="N6" s="9"/>
    </row>
    <row r="8" spans="1:14" ht="15" x14ac:dyDescent="0.2">
      <c r="E8" s="10" t="s">
        <v>59</v>
      </c>
    </row>
    <row r="9" spans="1:14" ht="15" x14ac:dyDescent="0.2">
      <c r="E9" s="10" t="s">
        <v>60</v>
      </c>
    </row>
    <row r="10" spans="1:14" ht="15" x14ac:dyDescent="0.2">
      <c r="E10" s="10" t="s">
        <v>61</v>
      </c>
    </row>
    <row r="11" spans="1:14" ht="15" x14ac:dyDescent="0.2">
      <c r="E11" s="10" t="s">
        <v>62</v>
      </c>
    </row>
    <row r="12" spans="1:14" ht="15" x14ac:dyDescent="0.2">
      <c r="E12" s="10" t="s">
        <v>62</v>
      </c>
    </row>
    <row r="13" spans="1:14" ht="15" x14ac:dyDescent="0.2">
      <c r="E13" s="10" t="s">
        <v>63</v>
      </c>
    </row>
    <row r="14" spans="1:14" ht="15" x14ac:dyDescent="0.2">
      <c r="E14" s="10"/>
    </row>
    <row r="16" spans="1:14" ht="18" x14ac:dyDescent="0.25">
      <c r="A16" s="14" t="s">
        <v>64</v>
      </c>
      <c r="B16" s="14"/>
    </row>
    <row r="17" spans="1:5" ht="15" x14ac:dyDescent="0.2">
      <c r="A17" s="15" t="s">
        <v>77</v>
      </c>
      <c r="B17" s="15"/>
    </row>
    <row r="18" spans="1:5" ht="14.25" x14ac:dyDescent="0.2">
      <c r="A18" s="17"/>
      <c r="B18" s="18" t="s">
        <v>66</v>
      </c>
    </row>
    <row r="19" spans="1:5" ht="15" x14ac:dyDescent="0.2">
      <c r="A19" s="19" t="s">
        <v>67</v>
      </c>
      <c r="B19" s="19" t="s">
        <v>68</v>
      </c>
      <c r="C19" s="19" t="s">
        <v>69</v>
      </c>
      <c r="D19" s="19" t="s">
        <v>70</v>
      </c>
      <c r="E19" s="19" t="s">
        <v>71</v>
      </c>
    </row>
    <row r="20" spans="1:5" x14ac:dyDescent="0.2">
      <c r="A20" s="42" t="s">
        <v>291</v>
      </c>
      <c r="B20" s="4" t="s">
        <v>66</v>
      </c>
      <c r="C20" s="4" t="s">
        <v>80</v>
      </c>
      <c r="D20" s="40" t="s">
        <v>270</v>
      </c>
      <c r="E20" s="39" t="s">
        <v>306</v>
      </c>
    </row>
  </sheetData>
  <mergeCells count="12">
    <mergeCell ref="A5:N5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17" sqref="B17"/>
    </sheetView>
  </sheetViews>
  <sheetFormatPr defaultColWidth="9.140625" defaultRowHeight="12.75" x14ac:dyDescent="0.2"/>
  <cols>
    <col min="1" max="1" width="24.140625" style="4" bestFit="1" customWidth="1"/>
    <col min="2" max="2" width="27.85546875" style="4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5.5703125" style="4" bestFit="1" customWidth="1"/>
    <col min="7" max="9" width="4.42578125" style="3" customWidth="1"/>
    <col min="10" max="10" width="4.28515625" style="3" customWidth="1"/>
    <col min="11" max="11" width="7.140625" style="11" bestFit="1" customWidth="1"/>
    <col min="12" max="12" width="7.42578125" style="2" bestFit="1" customWidth="1"/>
    <col min="13" max="13" width="16.85546875" style="4" bestFit="1" customWidth="1"/>
    <col min="14" max="16384" width="9.140625" style="3"/>
  </cols>
  <sheetData>
    <row r="1" spans="1:13" s="2" customFormat="1" ht="29.1" customHeight="1" x14ac:dyDescent="0.2">
      <c r="A1" s="50" t="s">
        <v>325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265</v>
      </c>
      <c r="H3" s="44"/>
      <c r="I3" s="44"/>
      <c r="J3" s="44"/>
      <c r="K3" s="44" t="s">
        <v>104</v>
      </c>
      <c r="L3" s="44" t="s">
        <v>3</v>
      </c>
      <c r="M3" s="46" t="s">
        <v>2</v>
      </c>
    </row>
    <row r="4" spans="1:13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114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7" t="s">
        <v>266</v>
      </c>
      <c r="B6" s="7" t="s">
        <v>267</v>
      </c>
      <c r="C6" s="7" t="s">
        <v>268</v>
      </c>
      <c r="D6" s="7" t="str">
        <f>"0,6774"</f>
        <v>0,6774</v>
      </c>
      <c r="E6" s="7" t="s">
        <v>161</v>
      </c>
      <c r="F6" s="7" t="s">
        <v>22</v>
      </c>
      <c r="G6" s="8" t="s">
        <v>269</v>
      </c>
      <c r="H6" s="8" t="s">
        <v>270</v>
      </c>
      <c r="I6" s="9" t="s">
        <v>25</v>
      </c>
      <c r="J6" s="9"/>
      <c r="K6" s="12" t="str">
        <f>"57,5"</f>
        <v>57,5</v>
      </c>
      <c r="L6" s="13" t="str">
        <f>"40,1190"</f>
        <v>40,1190</v>
      </c>
      <c r="M6" s="7" t="s">
        <v>165</v>
      </c>
    </row>
    <row r="8" spans="1:13" ht="15" x14ac:dyDescent="0.2">
      <c r="A8" s="59" t="s">
        <v>166</v>
      </c>
      <c r="B8" s="59"/>
      <c r="C8" s="59"/>
      <c r="D8" s="59"/>
      <c r="E8" s="59"/>
      <c r="F8" s="59"/>
      <c r="G8" s="59"/>
      <c r="H8" s="59"/>
      <c r="I8" s="59"/>
      <c r="J8" s="59"/>
    </row>
    <row r="9" spans="1:13" x14ac:dyDescent="0.2">
      <c r="A9" s="7" t="s">
        <v>276</v>
      </c>
      <c r="B9" s="7" t="s">
        <v>277</v>
      </c>
      <c r="C9" s="7" t="s">
        <v>278</v>
      </c>
      <c r="D9" s="7" t="str">
        <f>"0,5389"</f>
        <v>0,5389</v>
      </c>
      <c r="E9" s="7" t="s">
        <v>93</v>
      </c>
      <c r="F9" s="7" t="s">
        <v>162</v>
      </c>
      <c r="G9" s="8" t="s">
        <v>270</v>
      </c>
      <c r="H9" s="8" t="s">
        <v>25</v>
      </c>
      <c r="I9" s="8" t="s">
        <v>28</v>
      </c>
      <c r="J9" s="9"/>
      <c r="K9" s="12" t="str">
        <f>"70,0"</f>
        <v>70,0</v>
      </c>
      <c r="L9" s="13" t="str">
        <f>"37,7230"</f>
        <v>37,7230</v>
      </c>
      <c r="M9" s="7" t="s">
        <v>173</v>
      </c>
    </row>
    <row r="11" spans="1:13" ht="15" x14ac:dyDescent="0.2">
      <c r="E11" s="10" t="s">
        <v>59</v>
      </c>
    </row>
    <row r="12" spans="1:13" ht="15" x14ac:dyDescent="0.2">
      <c r="E12" s="10" t="s">
        <v>60</v>
      </c>
    </row>
    <row r="13" spans="1:13" ht="15" x14ac:dyDescent="0.2">
      <c r="E13" s="10" t="s">
        <v>61</v>
      </c>
    </row>
    <row r="14" spans="1:13" ht="15" x14ac:dyDescent="0.2">
      <c r="E14" s="10" t="s">
        <v>62</v>
      </c>
    </row>
    <row r="15" spans="1:13" ht="15" x14ac:dyDescent="0.2">
      <c r="E15" s="10" t="s">
        <v>62</v>
      </c>
    </row>
    <row r="16" spans="1:13" ht="15" x14ac:dyDescent="0.2">
      <c r="E16" s="10" t="s">
        <v>63</v>
      </c>
    </row>
    <row r="17" spans="1:5" ht="15" x14ac:dyDescent="0.2">
      <c r="E17" s="10"/>
    </row>
    <row r="19" spans="1:5" ht="18" x14ac:dyDescent="0.25">
      <c r="A19" s="14" t="s">
        <v>64</v>
      </c>
      <c r="B19" s="14"/>
    </row>
    <row r="20" spans="1:5" ht="15" x14ac:dyDescent="0.2">
      <c r="A20" s="15" t="s">
        <v>77</v>
      </c>
      <c r="B20" s="15"/>
    </row>
    <row r="21" spans="1:5" ht="14.25" x14ac:dyDescent="0.2">
      <c r="A21" s="17"/>
      <c r="B21" s="18" t="s">
        <v>182</v>
      </c>
    </row>
    <row r="22" spans="1:5" ht="15" x14ac:dyDescent="0.2">
      <c r="A22" s="19" t="s">
        <v>67</v>
      </c>
      <c r="B22" s="19" t="s">
        <v>68</v>
      </c>
      <c r="C22" s="19" t="s">
        <v>69</v>
      </c>
      <c r="D22" s="19" t="s">
        <v>125</v>
      </c>
      <c r="E22" s="19" t="s">
        <v>71</v>
      </c>
    </row>
    <row r="23" spans="1:5" x14ac:dyDescent="0.2">
      <c r="A23" s="42" t="s">
        <v>266</v>
      </c>
      <c r="B23" s="4" t="s">
        <v>183</v>
      </c>
      <c r="C23" s="4" t="s">
        <v>131</v>
      </c>
      <c r="D23" s="4" t="s">
        <v>270</v>
      </c>
      <c r="E23" s="11" t="s">
        <v>279</v>
      </c>
    </row>
    <row r="25" spans="1:5" ht="14.25" x14ac:dyDescent="0.2">
      <c r="A25" s="17"/>
      <c r="B25" s="18" t="s">
        <v>66</v>
      </c>
    </row>
    <row r="26" spans="1:5" ht="15" x14ac:dyDescent="0.2">
      <c r="A26" s="19" t="s">
        <v>67</v>
      </c>
      <c r="B26" s="19" t="s">
        <v>68</v>
      </c>
      <c r="C26" s="19" t="s">
        <v>69</v>
      </c>
      <c r="D26" s="19" t="s">
        <v>125</v>
      </c>
      <c r="E26" s="19" t="s">
        <v>71</v>
      </c>
    </row>
    <row r="27" spans="1:5" x14ac:dyDescent="0.2">
      <c r="A27" s="42" t="s">
        <v>276</v>
      </c>
      <c r="B27" s="4" t="s">
        <v>66</v>
      </c>
      <c r="C27" s="4" t="s">
        <v>186</v>
      </c>
      <c r="D27" s="4" t="s">
        <v>28</v>
      </c>
      <c r="E27" s="11" t="s">
        <v>280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C29" sqref="C29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29.28515625" style="4" bestFit="1" customWidth="1"/>
    <col min="7" max="7" width="4.42578125" style="3" customWidth="1"/>
    <col min="8" max="8" width="9.7109375" style="3" customWidth="1"/>
    <col min="9" max="9" width="7.140625" style="11" bestFit="1" customWidth="1"/>
    <col min="10" max="10" width="9.42578125" style="2" bestFit="1" customWidth="1"/>
    <col min="11" max="11" width="15.42578125" style="4" bestFit="1" customWidth="1"/>
    <col min="12" max="16384" width="9.140625" style="3"/>
  </cols>
  <sheetData>
    <row r="1" spans="1:11" s="2" customFormat="1" ht="29.1" customHeight="1" x14ac:dyDescent="0.2">
      <c r="A1" s="50" t="s">
        <v>252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253</v>
      </c>
      <c r="E3" s="44" t="s">
        <v>4</v>
      </c>
      <c r="F3" s="44" t="s">
        <v>7</v>
      </c>
      <c r="G3" s="44" t="s">
        <v>254</v>
      </c>
      <c r="H3" s="44"/>
      <c r="I3" s="44" t="s">
        <v>264</v>
      </c>
      <c r="J3" s="44" t="s">
        <v>3</v>
      </c>
      <c r="K3" s="46" t="s">
        <v>2</v>
      </c>
    </row>
    <row r="4" spans="1:11" s="1" customFormat="1" ht="21" customHeight="1" thickBot="1" x14ac:dyDescent="0.25">
      <c r="A4" s="57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7"/>
    </row>
    <row r="5" spans="1:11" ht="15" x14ac:dyDescent="0.2">
      <c r="A5" s="48" t="s">
        <v>114</v>
      </c>
      <c r="B5" s="49"/>
      <c r="C5" s="49"/>
      <c r="D5" s="49"/>
      <c r="E5" s="49"/>
      <c r="F5" s="49"/>
      <c r="G5" s="49"/>
      <c r="H5" s="49"/>
    </row>
    <row r="6" spans="1:11" x14ac:dyDescent="0.2">
      <c r="A6" s="7" t="s">
        <v>256</v>
      </c>
      <c r="B6" s="7" t="s">
        <v>257</v>
      </c>
      <c r="C6" s="7" t="s">
        <v>210</v>
      </c>
      <c r="D6" s="7" t="str">
        <f>"0,7870"</f>
        <v>0,7870</v>
      </c>
      <c r="E6" s="7" t="s">
        <v>258</v>
      </c>
      <c r="F6" s="7" t="s">
        <v>259</v>
      </c>
      <c r="G6" s="8" t="s">
        <v>119</v>
      </c>
      <c r="H6" s="8" t="s">
        <v>260</v>
      </c>
      <c r="I6" s="12" t="str">
        <f>"3825,0"</f>
        <v>3825,0</v>
      </c>
      <c r="J6" s="13" t="str">
        <f>"3010,2750"</f>
        <v>3010,2750</v>
      </c>
      <c r="K6" s="7" t="s">
        <v>100</v>
      </c>
    </row>
    <row r="8" spans="1:11" ht="15" x14ac:dyDescent="0.2">
      <c r="E8" s="10" t="s">
        <v>59</v>
      </c>
    </row>
    <row r="9" spans="1:11" ht="15" x14ac:dyDescent="0.2">
      <c r="E9" s="10" t="s">
        <v>60</v>
      </c>
    </row>
    <row r="10" spans="1:11" ht="15" x14ac:dyDescent="0.2">
      <c r="E10" s="10" t="s">
        <v>61</v>
      </c>
    </row>
    <row r="11" spans="1:11" ht="15" x14ac:dyDescent="0.2">
      <c r="E11" s="10" t="s">
        <v>62</v>
      </c>
    </row>
    <row r="12" spans="1:11" ht="15" x14ac:dyDescent="0.2">
      <c r="E12" s="10" t="s">
        <v>62</v>
      </c>
    </row>
    <row r="13" spans="1:11" ht="15" x14ac:dyDescent="0.2">
      <c r="E13" s="10" t="s">
        <v>63</v>
      </c>
    </row>
    <row r="14" spans="1:11" ht="15" x14ac:dyDescent="0.2">
      <c r="E14" s="10"/>
    </row>
    <row r="16" spans="1:11" ht="18" x14ac:dyDescent="0.25">
      <c r="A16" s="14" t="s">
        <v>64</v>
      </c>
      <c r="B16" s="14"/>
    </row>
    <row r="17" spans="1:5" ht="15" x14ac:dyDescent="0.2">
      <c r="A17" s="15" t="s">
        <v>77</v>
      </c>
      <c r="B17" s="15"/>
    </row>
    <row r="18" spans="1:5" ht="14.25" x14ac:dyDescent="0.2">
      <c r="A18" s="17"/>
      <c r="B18" s="18" t="s">
        <v>66</v>
      </c>
    </row>
    <row r="19" spans="1:5" ht="15" x14ac:dyDescent="0.2">
      <c r="A19" s="19" t="s">
        <v>67</v>
      </c>
      <c r="B19" s="19" t="s">
        <v>68</v>
      </c>
      <c r="C19" s="19" t="s">
        <v>69</v>
      </c>
      <c r="D19" s="19" t="s">
        <v>125</v>
      </c>
      <c r="E19" s="19" t="s">
        <v>261</v>
      </c>
    </row>
    <row r="20" spans="1:5" x14ac:dyDescent="0.2">
      <c r="A20" s="16" t="s">
        <v>255</v>
      </c>
      <c r="B20" s="4" t="s">
        <v>66</v>
      </c>
      <c r="C20" s="4" t="s">
        <v>131</v>
      </c>
      <c r="D20" s="4" t="s">
        <v>262</v>
      </c>
      <c r="E20" s="11" t="s">
        <v>263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C9" sqref="C9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8.140625" style="4" bestFit="1" customWidth="1"/>
    <col min="5" max="5" width="21.5703125" style="4" bestFit="1" customWidth="1"/>
    <col min="6" max="6" width="29.85546875" style="4" bestFit="1" customWidth="1"/>
    <col min="7" max="8" width="5.42578125" style="3" customWidth="1"/>
    <col min="9" max="9" width="5.5703125" style="3" customWidth="1"/>
    <col min="10" max="10" width="7.140625" style="3" customWidth="1"/>
    <col min="11" max="13" width="5.42578125" style="3" customWidth="1"/>
    <col min="14" max="14" width="4.28515625" style="3" customWidth="1"/>
    <col min="15" max="15" width="7.140625" style="11" bestFit="1" customWidth="1"/>
    <col min="16" max="16" width="8.5703125" style="2" customWidth="1"/>
    <col min="17" max="17" width="15.42578125" style="4" bestFit="1" customWidth="1"/>
    <col min="18" max="16384" width="9.140625" style="3"/>
  </cols>
  <sheetData>
    <row r="1" spans="1:17" s="2" customFormat="1" ht="29.1" customHeight="1" x14ac:dyDescent="0.2">
      <c r="A1" s="50" t="s">
        <v>324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318</v>
      </c>
      <c r="H3" s="44"/>
      <c r="I3" s="44"/>
      <c r="J3" s="44"/>
      <c r="K3" s="44" t="s">
        <v>319</v>
      </c>
      <c r="L3" s="44"/>
      <c r="M3" s="44"/>
      <c r="N3" s="44"/>
      <c r="O3" s="44" t="s">
        <v>1</v>
      </c>
      <c r="P3" s="44" t="s">
        <v>3</v>
      </c>
      <c r="Q3" s="46" t="s">
        <v>2</v>
      </c>
    </row>
    <row r="4" spans="1:17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5"/>
      <c r="P4" s="45"/>
      <c r="Q4" s="47"/>
    </row>
    <row r="5" spans="1:17" ht="15" x14ac:dyDescent="0.2">
      <c r="A5" s="48" t="s">
        <v>88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 x14ac:dyDescent="0.2">
      <c r="A6" s="43" t="s">
        <v>320</v>
      </c>
      <c r="B6" s="43" t="s">
        <v>248</v>
      </c>
      <c r="C6" s="7" t="s">
        <v>249</v>
      </c>
      <c r="D6" s="7" t="str">
        <f>"0,5920"</f>
        <v>0,5920</v>
      </c>
      <c r="E6" s="7" t="s">
        <v>93</v>
      </c>
      <c r="F6" s="7" t="s">
        <v>22</v>
      </c>
      <c r="G6" s="8" t="s">
        <v>250</v>
      </c>
      <c r="H6" s="8" t="s">
        <v>251</v>
      </c>
      <c r="I6" s="8" t="s">
        <v>228</v>
      </c>
      <c r="J6" s="9"/>
      <c r="K6" s="39" t="s">
        <v>43</v>
      </c>
      <c r="L6" s="39" t="s">
        <v>56</v>
      </c>
      <c r="M6" s="39" t="s">
        <v>221</v>
      </c>
      <c r="N6" s="9"/>
      <c r="O6" s="12" t="s">
        <v>321</v>
      </c>
      <c r="P6" s="13" t="s">
        <v>322</v>
      </c>
      <c r="Q6" s="7" t="s">
        <v>100</v>
      </c>
    </row>
    <row r="8" spans="1:17" ht="15" x14ac:dyDescent="0.2">
      <c r="E8" s="10" t="s">
        <v>59</v>
      </c>
    </row>
    <row r="9" spans="1:17" ht="15" x14ac:dyDescent="0.2">
      <c r="E9" s="10" t="s">
        <v>60</v>
      </c>
    </row>
    <row r="10" spans="1:17" ht="15" x14ac:dyDescent="0.2">
      <c r="E10" s="10" t="s">
        <v>61</v>
      </c>
    </row>
    <row r="11" spans="1:17" ht="15" x14ac:dyDescent="0.2">
      <c r="E11" s="10" t="s">
        <v>62</v>
      </c>
    </row>
    <row r="12" spans="1:17" ht="15" x14ac:dyDescent="0.2">
      <c r="E12" s="10" t="s">
        <v>62</v>
      </c>
    </row>
    <row r="13" spans="1:17" ht="15" x14ac:dyDescent="0.2">
      <c r="E13" s="10" t="s">
        <v>63</v>
      </c>
    </row>
    <row r="14" spans="1:17" ht="15" x14ac:dyDescent="0.2">
      <c r="E14" s="10"/>
    </row>
    <row r="16" spans="1:17" ht="18" x14ac:dyDescent="0.25">
      <c r="A16" s="14" t="s">
        <v>64</v>
      </c>
      <c r="B16" s="14"/>
    </row>
    <row r="17" spans="1:5" ht="15" x14ac:dyDescent="0.2">
      <c r="A17" s="15" t="s">
        <v>77</v>
      </c>
      <c r="B17" s="15"/>
    </row>
    <row r="18" spans="1:5" ht="14.25" x14ac:dyDescent="0.2">
      <c r="A18" s="17"/>
      <c r="B18" s="18" t="s">
        <v>323</v>
      </c>
    </row>
    <row r="19" spans="1:5" ht="15" x14ac:dyDescent="0.2">
      <c r="A19" s="19" t="s">
        <v>67</v>
      </c>
      <c r="B19" s="19" t="s">
        <v>68</v>
      </c>
      <c r="C19" s="19" t="s">
        <v>69</v>
      </c>
      <c r="D19" s="19" t="s">
        <v>125</v>
      </c>
      <c r="E19" s="19" t="s">
        <v>71</v>
      </c>
    </row>
    <row r="20" spans="1:5" x14ac:dyDescent="0.2">
      <c r="A20" s="43" t="s">
        <v>320</v>
      </c>
      <c r="B20" s="4" t="s">
        <v>323</v>
      </c>
      <c r="C20" s="40" t="s">
        <v>101</v>
      </c>
      <c r="D20" s="40" t="s">
        <v>321</v>
      </c>
      <c r="E20" s="13" t="s">
        <v>322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workbookViewId="0">
      <selection activeCell="A22" sqref="A22:J22"/>
    </sheetView>
  </sheetViews>
  <sheetFormatPr defaultColWidth="9.140625" defaultRowHeight="12.75" x14ac:dyDescent="0.2"/>
  <cols>
    <col min="1" max="1" width="24.140625" style="4" bestFit="1" customWidth="1"/>
    <col min="2" max="2" width="28.1406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9" width="5.42578125" style="3" customWidth="1"/>
    <col min="10" max="10" width="4.28515625" style="3" customWidth="1"/>
    <col min="11" max="11" width="7.140625" style="11" bestFit="1" customWidth="1"/>
    <col min="12" max="12" width="8.42578125" style="2" bestFit="1" customWidth="1"/>
    <col min="13" max="13" width="16.85546875" style="4" bestFit="1" customWidth="1"/>
    <col min="14" max="16384" width="9.140625" style="3"/>
  </cols>
  <sheetData>
    <row r="1" spans="1:13" s="2" customFormat="1" ht="29.1" customHeight="1" x14ac:dyDescent="0.2">
      <c r="A1" s="50" t="s">
        <v>197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15</v>
      </c>
      <c r="H3" s="44"/>
      <c r="I3" s="44"/>
      <c r="J3" s="44"/>
      <c r="K3" s="44" t="s">
        <v>104</v>
      </c>
      <c r="L3" s="44" t="s">
        <v>3</v>
      </c>
      <c r="M3" s="46" t="s">
        <v>2</v>
      </c>
    </row>
    <row r="4" spans="1:13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198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7" t="s">
        <v>200</v>
      </c>
      <c r="B6" s="7" t="s">
        <v>201</v>
      </c>
      <c r="C6" s="7" t="s">
        <v>202</v>
      </c>
      <c r="D6" s="7" t="str">
        <f>"0,6123"</f>
        <v>0,6123</v>
      </c>
      <c r="E6" s="7" t="s">
        <v>203</v>
      </c>
      <c r="F6" s="7" t="s">
        <v>162</v>
      </c>
      <c r="G6" s="8" t="s">
        <v>124</v>
      </c>
      <c r="H6" s="8" t="s">
        <v>204</v>
      </c>
      <c r="I6" s="9"/>
      <c r="J6" s="9"/>
      <c r="K6" s="12" t="str">
        <f>"137,5"</f>
        <v>137,5</v>
      </c>
      <c r="L6" s="13" t="str">
        <f>"84,1981"</f>
        <v>84,1981</v>
      </c>
      <c r="M6" s="7" t="s">
        <v>173</v>
      </c>
    </row>
    <row r="8" spans="1:13" ht="15" x14ac:dyDescent="0.2">
      <c r="A8" s="59" t="s">
        <v>134</v>
      </c>
      <c r="B8" s="59"/>
      <c r="C8" s="59"/>
      <c r="D8" s="59"/>
      <c r="E8" s="59"/>
      <c r="F8" s="59"/>
      <c r="G8" s="59"/>
      <c r="H8" s="59"/>
      <c r="I8" s="59"/>
      <c r="J8" s="59"/>
    </row>
    <row r="9" spans="1:13" x14ac:dyDescent="0.2">
      <c r="A9" s="7" t="s">
        <v>142</v>
      </c>
      <c r="B9" s="7" t="s">
        <v>143</v>
      </c>
      <c r="C9" s="7" t="s">
        <v>144</v>
      </c>
      <c r="D9" s="7" t="str">
        <f>"0,7357"</f>
        <v>0,7357</v>
      </c>
      <c r="E9" s="7" t="s">
        <v>139</v>
      </c>
      <c r="F9" s="7" t="s">
        <v>22</v>
      </c>
      <c r="G9" s="8" t="s">
        <v>43</v>
      </c>
      <c r="H9" s="8" t="s">
        <v>205</v>
      </c>
      <c r="I9" s="8" t="s">
        <v>44</v>
      </c>
      <c r="J9" s="9"/>
      <c r="K9" s="12" t="str">
        <f>"140,0"</f>
        <v>140,0</v>
      </c>
      <c r="L9" s="13" t="str">
        <f>"121,5376"</f>
        <v>121,5376</v>
      </c>
      <c r="M9" s="7" t="s">
        <v>140</v>
      </c>
    </row>
    <row r="11" spans="1:13" ht="15" x14ac:dyDescent="0.2">
      <c r="A11" s="59" t="s">
        <v>114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3" x14ac:dyDescent="0.2">
      <c r="A12" s="20" t="s">
        <v>146</v>
      </c>
      <c r="B12" s="20" t="s">
        <v>147</v>
      </c>
      <c r="C12" s="20" t="s">
        <v>148</v>
      </c>
      <c r="D12" s="20" t="str">
        <f>"0,7110"</f>
        <v>0,7110</v>
      </c>
      <c r="E12" s="20" t="s">
        <v>139</v>
      </c>
      <c r="F12" s="20" t="s">
        <v>22</v>
      </c>
      <c r="G12" s="22" t="s">
        <v>25</v>
      </c>
      <c r="H12" s="22" t="s">
        <v>29</v>
      </c>
      <c r="I12" s="22" t="s">
        <v>45</v>
      </c>
      <c r="J12" s="21"/>
      <c r="K12" s="29" t="str">
        <f>"90,0"</f>
        <v>90,0</v>
      </c>
      <c r="L12" s="30" t="str">
        <f>"78,7077"</f>
        <v>78,7077</v>
      </c>
      <c r="M12" s="20" t="s">
        <v>140</v>
      </c>
    </row>
    <row r="13" spans="1:13" x14ac:dyDescent="0.2">
      <c r="A13" s="26" t="s">
        <v>150</v>
      </c>
      <c r="B13" s="26" t="s">
        <v>151</v>
      </c>
      <c r="C13" s="26" t="s">
        <v>152</v>
      </c>
      <c r="D13" s="26" t="str">
        <f>"0,6882"</f>
        <v>0,6882</v>
      </c>
      <c r="E13" s="26" t="s">
        <v>139</v>
      </c>
      <c r="F13" s="26" t="s">
        <v>22</v>
      </c>
      <c r="G13" s="27" t="s">
        <v>23</v>
      </c>
      <c r="H13" s="28" t="s">
        <v>23</v>
      </c>
      <c r="I13" s="28" t="s">
        <v>28</v>
      </c>
      <c r="J13" s="27"/>
      <c r="K13" s="33" t="str">
        <f>"70,0"</f>
        <v>70,0</v>
      </c>
      <c r="L13" s="34" t="str">
        <f>"59,2540"</f>
        <v>59,2540</v>
      </c>
      <c r="M13" s="26" t="s">
        <v>140</v>
      </c>
    </row>
    <row r="14" spans="1:13" x14ac:dyDescent="0.2">
      <c r="A14" s="26" t="s">
        <v>154</v>
      </c>
      <c r="B14" s="26" t="s">
        <v>155</v>
      </c>
      <c r="C14" s="26" t="s">
        <v>156</v>
      </c>
      <c r="D14" s="26" t="str">
        <f>"0,6989"</f>
        <v>0,6989</v>
      </c>
      <c r="E14" s="26" t="s">
        <v>139</v>
      </c>
      <c r="F14" s="26" t="s">
        <v>22</v>
      </c>
      <c r="G14" s="28" t="s">
        <v>43</v>
      </c>
      <c r="H14" s="28" t="s">
        <v>44</v>
      </c>
      <c r="I14" s="28" t="s">
        <v>206</v>
      </c>
      <c r="J14" s="27"/>
      <c r="K14" s="33" t="str">
        <f>"150,0"</f>
        <v>150,0</v>
      </c>
      <c r="L14" s="34" t="str">
        <f>"113,2218"</f>
        <v>113,2218</v>
      </c>
      <c r="M14" s="26" t="s">
        <v>140</v>
      </c>
    </row>
    <row r="15" spans="1:13" x14ac:dyDescent="0.2">
      <c r="A15" s="26" t="s">
        <v>208</v>
      </c>
      <c r="B15" s="26" t="s">
        <v>209</v>
      </c>
      <c r="C15" s="26" t="s">
        <v>210</v>
      </c>
      <c r="D15" s="26" t="str">
        <f>"0,6645"</f>
        <v>0,6645</v>
      </c>
      <c r="E15" s="26" t="s">
        <v>93</v>
      </c>
      <c r="F15" s="26" t="s">
        <v>162</v>
      </c>
      <c r="G15" s="28" t="s">
        <v>49</v>
      </c>
      <c r="H15" s="28" t="s">
        <v>58</v>
      </c>
      <c r="I15" s="28" t="s">
        <v>211</v>
      </c>
      <c r="J15" s="27"/>
      <c r="K15" s="33" t="str">
        <f>"220,0"</f>
        <v>220,0</v>
      </c>
      <c r="L15" s="34" t="str">
        <f>"146,1900"</f>
        <v>146,1900</v>
      </c>
      <c r="M15" s="26" t="s">
        <v>100</v>
      </c>
    </row>
    <row r="16" spans="1:13" x14ac:dyDescent="0.2">
      <c r="A16" s="23" t="s">
        <v>213</v>
      </c>
      <c r="B16" s="23" t="s">
        <v>214</v>
      </c>
      <c r="C16" s="23" t="s">
        <v>215</v>
      </c>
      <c r="D16" s="23" t="str">
        <f>"0,6767"</f>
        <v>0,6767</v>
      </c>
      <c r="E16" s="23" t="s">
        <v>161</v>
      </c>
      <c r="F16" s="23" t="s">
        <v>162</v>
      </c>
      <c r="G16" s="25" t="s">
        <v>58</v>
      </c>
      <c r="H16" s="25" t="s">
        <v>216</v>
      </c>
      <c r="I16" s="25" t="s">
        <v>211</v>
      </c>
      <c r="J16" s="24"/>
      <c r="K16" s="31" t="str">
        <f>"220,0"</f>
        <v>220,0</v>
      </c>
      <c r="L16" s="32" t="str">
        <f>"220,3335"</f>
        <v>220,3335</v>
      </c>
      <c r="M16" s="23" t="s">
        <v>100</v>
      </c>
    </row>
    <row r="18" spans="1:13" ht="15" x14ac:dyDescent="0.2">
      <c r="A18" s="59" t="s">
        <v>37</v>
      </c>
      <c r="B18" s="59"/>
      <c r="C18" s="59"/>
      <c r="D18" s="59"/>
      <c r="E18" s="59"/>
      <c r="F18" s="59"/>
      <c r="G18" s="59"/>
      <c r="H18" s="59"/>
      <c r="I18" s="59"/>
      <c r="J18" s="59"/>
    </row>
    <row r="19" spans="1:13" x14ac:dyDescent="0.2">
      <c r="A19" s="20" t="s">
        <v>39</v>
      </c>
      <c r="B19" s="20" t="s">
        <v>40</v>
      </c>
      <c r="C19" s="20" t="s">
        <v>41</v>
      </c>
      <c r="D19" s="20" t="str">
        <f>"0,6295"</f>
        <v>0,6295</v>
      </c>
      <c r="E19" s="20" t="s">
        <v>21</v>
      </c>
      <c r="F19" s="20" t="s">
        <v>22</v>
      </c>
      <c r="G19" s="22" t="s">
        <v>48</v>
      </c>
      <c r="H19" s="22" t="s">
        <v>49</v>
      </c>
      <c r="I19" s="21" t="s">
        <v>50</v>
      </c>
      <c r="J19" s="21"/>
      <c r="K19" s="29" t="str">
        <f>"180,0"</f>
        <v>180,0</v>
      </c>
      <c r="L19" s="30" t="str">
        <f>"122,3748"</f>
        <v>122,3748</v>
      </c>
      <c r="M19" s="20" t="s">
        <v>30</v>
      </c>
    </row>
    <row r="20" spans="1:13" x14ac:dyDescent="0.2">
      <c r="A20" s="23" t="s">
        <v>218</v>
      </c>
      <c r="B20" s="23" t="s">
        <v>219</v>
      </c>
      <c r="C20" s="23" t="s">
        <v>220</v>
      </c>
      <c r="D20" s="23" t="str">
        <f>"0,6233"</f>
        <v>0,6233</v>
      </c>
      <c r="E20" s="23" t="s">
        <v>161</v>
      </c>
      <c r="F20" s="23" t="s">
        <v>162</v>
      </c>
      <c r="G20" s="25" t="s">
        <v>44</v>
      </c>
      <c r="H20" s="25" t="s">
        <v>221</v>
      </c>
      <c r="I20" s="24" t="s">
        <v>222</v>
      </c>
      <c r="J20" s="24"/>
      <c r="K20" s="31" t="str">
        <f>"155,0"</f>
        <v>155,0</v>
      </c>
      <c r="L20" s="32" t="str">
        <f>"102,4000"</f>
        <v>102,4000</v>
      </c>
      <c r="M20" s="23" t="s">
        <v>165</v>
      </c>
    </row>
    <row r="22" spans="1:13" ht="15" x14ac:dyDescent="0.2">
      <c r="A22" s="59" t="s">
        <v>88</v>
      </c>
      <c r="B22" s="59"/>
      <c r="C22" s="59"/>
      <c r="D22" s="59"/>
      <c r="E22" s="59"/>
      <c r="F22" s="59"/>
      <c r="G22" s="59"/>
      <c r="H22" s="59"/>
      <c r="I22" s="59"/>
      <c r="J22" s="59"/>
    </row>
    <row r="23" spans="1:13" x14ac:dyDescent="0.2">
      <c r="A23" s="7" t="s">
        <v>224</v>
      </c>
      <c r="B23" s="7" t="s">
        <v>225</v>
      </c>
      <c r="C23" s="7" t="s">
        <v>226</v>
      </c>
      <c r="D23" s="7" t="str">
        <f>"0,5978"</f>
        <v>0,5978</v>
      </c>
      <c r="E23" s="7" t="s">
        <v>161</v>
      </c>
      <c r="F23" s="7" t="s">
        <v>162</v>
      </c>
      <c r="G23" s="8" t="s">
        <v>227</v>
      </c>
      <c r="H23" s="8" t="s">
        <v>228</v>
      </c>
      <c r="I23" s="8" t="s">
        <v>229</v>
      </c>
      <c r="J23" s="9"/>
      <c r="K23" s="12" t="str">
        <f>"197,5"</f>
        <v>197,5</v>
      </c>
      <c r="L23" s="13" t="str">
        <f>"122,7881"</f>
        <v>122,7881</v>
      </c>
      <c r="M23" s="7" t="s">
        <v>165</v>
      </c>
    </row>
    <row r="25" spans="1:13" ht="15" x14ac:dyDescent="0.2">
      <c r="A25" s="59" t="s">
        <v>51</v>
      </c>
      <c r="B25" s="59"/>
      <c r="C25" s="59"/>
      <c r="D25" s="59"/>
      <c r="E25" s="59"/>
      <c r="F25" s="59"/>
      <c r="G25" s="59"/>
      <c r="H25" s="59"/>
      <c r="I25" s="59"/>
      <c r="J25" s="59"/>
    </row>
    <row r="26" spans="1:13" x14ac:dyDescent="0.2">
      <c r="A26" s="7" t="s">
        <v>53</v>
      </c>
      <c r="B26" s="7" t="s">
        <v>54</v>
      </c>
      <c r="C26" s="7" t="s">
        <v>55</v>
      </c>
      <c r="D26" s="7" t="str">
        <f>"0,5678"</f>
        <v>0,5678</v>
      </c>
      <c r="E26" s="7" t="s">
        <v>21</v>
      </c>
      <c r="F26" s="7" t="s">
        <v>22</v>
      </c>
      <c r="G26" s="8" t="s">
        <v>48</v>
      </c>
      <c r="H26" s="8" t="s">
        <v>49</v>
      </c>
      <c r="I26" s="9" t="s">
        <v>58</v>
      </c>
      <c r="J26" s="9"/>
      <c r="K26" s="12" t="str">
        <f>"180,0"</f>
        <v>180,0</v>
      </c>
      <c r="L26" s="13" t="str">
        <f>"108,3362"</f>
        <v>108,3362</v>
      </c>
      <c r="M26" s="7" t="s">
        <v>30</v>
      </c>
    </row>
    <row r="28" spans="1:13" ht="15" x14ac:dyDescent="0.2">
      <c r="A28" s="59" t="s">
        <v>166</v>
      </c>
      <c r="B28" s="59"/>
      <c r="C28" s="59"/>
      <c r="D28" s="59"/>
      <c r="E28" s="59"/>
      <c r="F28" s="59"/>
      <c r="G28" s="59"/>
      <c r="H28" s="59"/>
      <c r="I28" s="59"/>
      <c r="J28" s="59"/>
    </row>
    <row r="29" spans="1:13" x14ac:dyDescent="0.2">
      <c r="A29" s="7" t="s">
        <v>231</v>
      </c>
      <c r="B29" s="7" t="s">
        <v>232</v>
      </c>
      <c r="C29" s="7" t="s">
        <v>233</v>
      </c>
      <c r="D29" s="7" t="str">
        <f>"0,5371"</f>
        <v>0,5371</v>
      </c>
      <c r="E29" s="7" t="s">
        <v>161</v>
      </c>
      <c r="F29" s="7" t="s">
        <v>162</v>
      </c>
      <c r="G29" s="8" t="s">
        <v>58</v>
      </c>
      <c r="H29" s="8" t="s">
        <v>94</v>
      </c>
      <c r="I29" s="9" t="s">
        <v>216</v>
      </c>
      <c r="J29" s="9"/>
      <c r="K29" s="12" t="str">
        <f>"210,0"</f>
        <v>210,0</v>
      </c>
      <c r="L29" s="13" t="str">
        <f>"116,1747"</f>
        <v>116,1747</v>
      </c>
      <c r="M29" s="7" t="s">
        <v>165</v>
      </c>
    </row>
    <row r="31" spans="1:13" ht="15" x14ac:dyDescent="0.2">
      <c r="E31" s="10" t="s">
        <v>59</v>
      </c>
    </row>
    <row r="32" spans="1:13" ht="15" x14ac:dyDescent="0.2">
      <c r="E32" s="10" t="s">
        <v>60</v>
      </c>
    </row>
    <row r="33" spans="1:5" ht="15" x14ac:dyDescent="0.2">
      <c r="E33" s="10" t="s">
        <v>61</v>
      </c>
    </row>
    <row r="34" spans="1:5" ht="15" x14ac:dyDescent="0.2">
      <c r="E34" s="10" t="s">
        <v>62</v>
      </c>
    </row>
    <row r="35" spans="1:5" ht="15" x14ac:dyDescent="0.2">
      <c r="E35" s="10" t="s">
        <v>62</v>
      </c>
    </row>
    <row r="36" spans="1:5" ht="15" x14ac:dyDescent="0.2">
      <c r="E36" s="10" t="s">
        <v>63</v>
      </c>
    </row>
    <row r="37" spans="1:5" ht="15" x14ac:dyDescent="0.2">
      <c r="E37" s="10"/>
    </row>
    <row r="39" spans="1:5" ht="18" x14ac:dyDescent="0.25">
      <c r="A39" s="14" t="s">
        <v>64</v>
      </c>
      <c r="B39" s="14"/>
    </row>
    <row r="40" spans="1:5" ht="15" x14ac:dyDescent="0.2">
      <c r="A40" s="15" t="s">
        <v>65</v>
      </c>
      <c r="B40" s="15"/>
    </row>
    <row r="41" spans="1:5" ht="14.25" x14ac:dyDescent="0.2">
      <c r="A41" s="17"/>
      <c r="B41" s="18" t="s">
        <v>66</v>
      </c>
    </row>
    <row r="42" spans="1:5" ht="15" x14ac:dyDescent="0.2">
      <c r="A42" s="19" t="s">
        <v>67</v>
      </c>
      <c r="B42" s="19" t="s">
        <v>68</v>
      </c>
      <c r="C42" s="19" t="s">
        <v>69</v>
      </c>
      <c r="D42" s="19" t="s">
        <v>125</v>
      </c>
      <c r="E42" s="19" t="s">
        <v>71</v>
      </c>
    </row>
    <row r="43" spans="1:5" x14ac:dyDescent="0.2">
      <c r="A43" s="16" t="s">
        <v>199</v>
      </c>
      <c r="B43" s="4" t="s">
        <v>66</v>
      </c>
      <c r="C43" s="4" t="s">
        <v>234</v>
      </c>
      <c r="D43" s="4" t="s">
        <v>204</v>
      </c>
      <c r="E43" s="11" t="s">
        <v>235</v>
      </c>
    </row>
    <row r="46" spans="1:5" ht="15" x14ac:dyDescent="0.2">
      <c r="A46" s="15" t="s">
        <v>77</v>
      </c>
      <c r="B46" s="15"/>
    </row>
    <row r="47" spans="1:5" ht="14.25" x14ac:dyDescent="0.2">
      <c r="A47" s="17"/>
      <c r="B47" s="18" t="s">
        <v>78</v>
      </c>
    </row>
    <row r="48" spans="1:5" ht="15" x14ac:dyDescent="0.2">
      <c r="A48" s="19" t="s">
        <v>67</v>
      </c>
      <c r="B48" s="19" t="s">
        <v>68</v>
      </c>
      <c r="C48" s="19" t="s">
        <v>69</v>
      </c>
      <c r="D48" s="19" t="s">
        <v>125</v>
      </c>
      <c r="E48" s="19" t="s">
        <v>71</v>
      </c>
    </row>
    <row r="49" spans="1:5" x14ac:dyDescent="0.2">
      <c r="A49" s="16" t="s">
        <v>223</v>
      </c>
      <c r="B49" s="4" t="s">
        <v>83</v>
      </c>
      <c r="C49" s="4" t="s">
        <v>101</v>
      </c>
      <c r="D49" s="4" t="s">
        <v>229</v>
      </c>
      <c r="E49" s="11" t="s">
        <v>236</v>
      </c>
    </row>
    <row r="50" spans="1:5" x14ac:dyDescent="0.2">
      <c r="A50" s="16" t="s">
        <v>38</v>
      </c>
      <c r="B50" s="4" t="s">
        <v>79</v>
      </c>
      <c r="C50" s="4" t="s">
        <v>80</v>
      </c>
      <c r="D50" s="4" t="s">
        <v>49</v>
      </c>
      <c r="E50" s="11" t="s">
        <v>237</v>
      </c>
    </row>
    <row r="51" spans="1:5" x14ac:dyDescent="0.2">
      <c r="A51" s="16" t="s">
        <v>141</v>
      </c>
      <c r="B51" s="4" t="s">
        <v>174</v>
      </c>
      <c r="C51" s="4" t="s">
        <v>175</v>
      </c>
      <c r="D51" s="4" t="s">
        <v>44</v>
      </c>
      <c r="E51" s="11" t="s">
        <v>238</v>
      </c>
    </row>
    <row r="52" spans="1:5" x14ac:dyDescent="0.2">
      <c r="A52" s="16" t="s">
        <v>153</v>
      </c>
      <c r="B52" s="4" t="s">
        <v>79</v>
      </c>
      <c r="C52" s="4" t="s">
        <v>131</v>
      </c>
      <c r="D52" s="4" t="s">
        <v>206</v>
      </c>
      <c r="E52" s="11" t="s">
        <v>239</v>
      </c>
    </row>
    <row r="53" spans="1:5" x14ac:dyDescent="0.2">
      <c r="A53" s="16" t="s">
        <v>52</v>
      </c>
      <c r="B53" s="4" t="s">
        <v>83</v>
      </c>
      <c r="C53" s="4" t="s">
        <v>84</v>
      </c>
      <c r="D53" s="4" t="s">
        <v>49</v>
      </c>
      <c r="E53" s="11" t="s">
        <v>240</v>
      </c>
    </row>
    <row r="54" spans="1:5" x14ac:dyDescent="0.2">
      <c r="A54" s="16" t="s">
        <v>217</v>
      </c>
      <c r="B54" s="4" t="s">
        <v>83</v>
      </c>
      <c r="C54" s="4" t="s">
        <v>80</v>
      </c>
      <c r="D54" s="4" t="s">
        <v>221</v>
      </c>
      <c r="E54" s="11" t="s">
        <v>241</v>
      </c>
    </row>
    <row r="55" spans="1:5" x14ac:dyDescent="0.2">
      <c r="A55" s="16" t="s">
        <v>145</v>
      </c>
      <c r="B55" s="4" t="s">
        <v>177</v>
      </c>
      <c r="C55" s="4" t="s">
        <v>131</v>
      </c>
      <c r="D55" s="4" t="s">
        <v>45</v>
      </c>
      <c r="E55" s="11" t="s">
        <v>242</v>
      </c>
    </row>
    <row r="56" spans="1:5" x14ac:dyDescent="0.2">
      <c r="A56" s="16" t="s">
        <v>149</v>
      </c>
      <c r="B56" s="4" t="s">
        <v>177</v>
      </c>
      <c r="C56" s="4" t="s">
        <v>131</v>
      </c>
      <c r="D56" s="4" t="s">
        <v>28</v>
      </c>
      <c r="E56" s="11" t="s">
        <v>243</v>
      </c>
    </row>
    <row r="58" spans="1:5" ht="14.25" x14ac:dyDescent="0.2">
      <c r="A58" s="17"/>
      <c r="B58" s="18" t="s">
        <v>182</v>
      </c>
    </row>
    <row r="59" spans="1:5" ht="15" x14ac:dyDescent="0.2">
      <c r="A59" s="19" t="s">
        <v>67</v>
      </c>
      <c r="B59" s="19" t="s">
        <v>68</v>
      </c>
      <c r="C59" s="19" t="s">
        <v>69</v>
      </c>
      <c r="D59" s="19" t="s">
        <v>125</v>
      </c>
      <c r="E59" s="19" t="s">
        <v>71</v>
      </c>
    </row>
    <row r="60" spans="1:5" x14ac:dyDescent="0.2">
      <c r="A60" s="16" t="s">
        <v>230</v>
      </c>
      <c r="B60" s="4" t="s">
        <v>183</v>
      </c>
      <c r="C60" s="4" t="s">
        <v>186</v>
      </c>
      <c r="D60" s="4" t="s">
        <v>94</v>
      </c>
      <c r="E60" s="11" t="s">
        <v>244</v>
      </c>
    </row>
    <row r="62" spans="1:5" ht="14.25" x14ac:dyDescent="0.2">
      <c r="A62" s="17"/>
      <c r="B62" s="18" t="s">
        <v>66</v>
      </c>
    </row>
    <row r="63" spans="1:5" ht="15" x14ac:dyDescent="0.2">
      <c r="A63" s="19" t="s">
        <v>67</v>
      </c>
      <c r="B63" s="19" t="s">
        <v>68</v>
      </c>
      <c r="C63" s="19" t="s">
        <v>69</v>
      </c>
      <c r="D63" s="19" t="s">
        <v>125</v>
      </c>
      <c r="E63" s="19" t="s">
        <v>71</v>
      </c>
    </row>
    <row r="64" spans="1:5" x14ac:dyDescent="0.2">
      <c r="A64" s="16" t="s">
        <v>207</v>
      </c>
      <c r="B64" s="4" t="s">
        <v>66</v>
      </c>
      <c r="C64" s="4" t="s">
        <v>131</v>
      </c>
      <c r="D64" s="4" t="s">
        <v>211</v>
      </c>
      <c r="E64" s="11" t="s">
        <v>245</v>
      </c>
    </row>
    <row r="66" spans="1:5" ht="14.25" x14ac:dyDescent="0.2">
      <c r="A66" s="17"/>
      <c r="B66" s="18" t="s">
        <v>127</v>
      </c>
    </row>
    <row r="67" spans="1:5" ht="15" x14ac:dyDescent="0.2">
      <c r="A67" s="19" t="s">
        <v>67</v>
      </c>
      <c r="B67" s="19" t="s">
        <v>68</v>
      </c>
      <c r="C67" s="19" t="s">
        <v>69</v>
      </c>
      <c r="D67" s="19" t="s">
        <v>125</v>
      </c>
      <c r="E67" s="19" t="s">
        <v>71</v>
      </c>
    </row>
    <row r="68" spans="1:5" x14ac:dyDescent="0.2">
      <c r="A68" s="16" t="s">
        <v>212</v>
      </c>
      <c r="B68" s="4" t="s">
        <v>246</v>
      </c>
      <c r="C68" s="4" t="s">
        <v>131</v>
      </c>
      <c r="D68" s="4" t="s">
        <v>211</v>
      </c>
      <c r="E68" s="11" t="s">
        <v>247</v>
      </c>
    </row>
  </sheetData>
  <mergeCells count="18">
    <mergeCell ref="A1:M2"/>
    <mergeCell ref="A3:A4"/>
    <mergeCell ref="B3:B4"/>
    <mergeCell ref="C3:C4"/>
    <mergeCell ref="D3:D4"/>
    <mergeCell ref="E3:E4"/>
    <mergeCell ref="F3:F4"/>
    <mergeCell ref="G3:J3"/>
    <mergeCell ref="A28:J28"/>
    <mergeCell ref="K3:K4"/>
    <mergeCell ref="L3:L4"/>
    <mergeCell ref="M3:M4"/>
    <mergeCell ref="A5:J5"/>
    <mergeCell ref="A8:J8"/>
    <mergeCell ref="A11:J11"/>
    <mergeCell ref="A18:J18"/>
    <mergeCell ref="A22:J22"/>
    <mergeCell ref="A25:J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ColWidth="9.140625" defaultRowHeight="12.75" x14ac:dyDescent="0.2"/>
  <cols>
    <col min="1" max="1" width="24.140625" style="4" bestFit="1" customWidth="1"/>
    <col min="2" max="2" width="24.42578125" style="4" bestFit="1" customWidth="1"/>
    <col min="3" max="3" width="14.42578125" style="4" bestFit="1" customWidth="1"/>
    <col min="4" max="4" width="11.42578125" style="4" bestFit="1" customWidth="1"/>
    <col min="5" max="5" width="21.5703125" style="4" bestFit="1" customWidth="1"/>
    <col min="6" max="6" width="30.42578125" style="4" bestFit="1" customWidth="1"/>
    <col min="7" max="9" width="5.42578125" style="3" customWidth="1"/>
    <col min="10" max="10" width="4.28515625" style="3" customWidth="1"/>
    <col min="11" max="11" width="7.140625" style="11" bestFit="1" customWidth="1"/>
    <col min="12" max="12" width="8.42578125" style="2" bestFit="1" customWidth="1"/>
    <col min="13" max="13" width="13.5703125" style="4" bestFit="1" customWidth="1"/>
    <col min="14" max="16384" width="9.140625" style="3"/>
  </cols>
  <sheetData>
    <row r="1" spans="1:13" s="2" customFormat="1" ht="29.1" customHeight="1" x14ac:dyDescent="0.2">
      <c r="A1" s="50" t="s">
        <v>188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10</v>
      </c>
      <c r="D3" s="44" t="s">
        <v>12</v>
      </c>
      <c r="E3" s="44" t="s">
        <v>4</v>
      </c>
      <c r="F3" s="44" t="s">
        <v>7</v>
      </c>
      <c r="G3" s="44" t="s">
        <v>14</v>
      </c>
      <c r="H3" s="44"/>
      <c r="I3" s="44"/>
      <c r="J3" s="44"/>
      <c r="K3" s="44" t="s">
        <v>104</v>
      </c>
      <c r="L3" s="44" t="s">
        <v>3</v>
      </c>
      <c r="M3" s="46" t="s">
        <v>2</v>
      </c>
    </row>
    <row r="4" spans="1:13" s="1" customFormat="1" ht="21" customHeight="1" thickBot="1" x14ac:dyDescent="0.25">
      <c r="A4" s="57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189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7" t="s">
        <v>191</v>
      </c>
      <c r="B6" s="7" t="s">
        <v>192</v>
      </c>
      <c r="C6" s="7" t="s">
        <v>193</v>
      </c>
      <c r="D6" s="7" t="str">
        <f>"0,5313"</f>
        <v>0,5313</v>
      </c>
      <c r="E6" s="7" t="s">
        <v>93</v>
      </c>
      <c r="F6" s="7" t="s">
        <v>162</v>
      </c>
      <c r="G6" s="8" t="s">
        <v>73</v>
      </c>
      <c r="H6" s="8" t="s">
        <v>58</v>
      </c>
      <c r="I6" s="8" t="s">
        <v>94</v>
      </c>
      <c r="J6" s="9"/>
      <c r="K6" s="12" t="str">
        <f>"210,0"</f>
        <v>210,0</v>
      </c>
      <c r="L6" s="13" t="str">
        <f>"111,5730"</f>
        <v>111,5730</v>
      </c>
      <c r="M6" s="7" t="s">
        <v>194</v>
      </c>
    </row>
    <row r="8" spans="1:13" ht="15" x14ac:dyDescent="0.2">
      <c r="E8" s="10" t="s">
        <v>59</v>
      </c>
    </row>
    <row r="9" spans="1:13" ht="15" x14ac:dyDescent="0.2">
      <c r="E9" s="10" t="s">
        <v>60</v>
      </c>
    </row>
    <row r="10" spans="1:13" ht="15" x14ac:dyDescent="0.2">
      <c r="E10" s="10" t="s">
        <v>61</v>
      </c>
    </row>
    <row r="11" spans="1:13" ht="15" x14ac:dyDescent="0.2">
      <c r="E11" s="10" t="s">
        <v>62</v>
      </c>
    </row>
    <row r="12" spans="1:13" ht="15" x14ac:dyDescent="0.2">
      <c r="E12" s="10" t="s">
        <v>62</v>
      </c>
    </row>
    <row r="13" spans="1:13" ht="15" x14ac:dyDescent="0.2">
      <c r="E13" s="10" t="s">
        <v>63</v>
      </c>
    </row>
    <row r="14" spans="1:13" ht="15" x14ac:dyDescent="0.2">
      <c r="E14" s="10"/>
    </row>
    <row r="16" spans="1:13" ht="18" x14ac:dyDescent="0.25">
      <c r="A16" s="14" t="s">
        <v>64</v>
      </c>
      <c r="B16" s="14"/>
    </row>
    <row r="17" spans="1:5" ht="15" x14ac:dyDescent="0.2">
      <c r="A17" s="15" t="s">
        <v>77</v>
      </c>
      <c r="B17" s="15"/>
    </row>
    <row r="18" spans="1:5" ht="14.25" x14ac:dyDescent="0.2">
      <c r="A18" s="17"/>
      <c r="B18" s="18" t="s">
        <v>66</v>
      </c>
    </row>
    <row r="19" spans="1:5" ht="15" x14ac:dyDescent="0.2">
      <c r="A19" s="19" t="s">
        <v>67</v>
      </c>
      <c r="B19" s="19" t="s">
        <v>68</v>
      </c>
      <c r="C19" s="19" t="s">
        <v>69</v>
      </c>
      <c r="D19" s="19" t="s">
        <v>125</v>
      </c>
      <c r="E19" s="19" t="s">
        <v>71</v>
      </c>
    </row>
    <row r="20" spans="1:5" x14ac:dyDescent="0.2">
      <c r="A20" s="16" t="s">
        <v>190</v>
      </c>
      <c r="B20" s="4" t="s">
        <v>66</v>
      </c>
      <c r="C20" s="4" t="s">
        <v>195</v>
      </c>
      <c r="D20" s="4" t="s">
        <v>94</v>
      </c>
      <c r="E20" s="11" t="s">
        <v>196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Пауэрспорт Профессионалы</vt:lpstr>
      <vt:lpstr>СОВ Пауэрспорт Любители</vt:lpstr>
      <vt:lpstr>Строгий бицепс Любители</vt:lpstr>
      <vt:lpstr>Строгий Бицепс Про</vt:lpstr>
      <vt:lpstr>Бицепс Любители</vt:lpstr>
      <vt:lpstr>Люб. народный жим 1 вес</vt:lpstr>
      <vt:lpstr>Тяговое Двоеборье люб</vt:lpstr>
      <vt:lpstr>Люб. тяга б.э.</vt:lpstr>
      <vt:lpstr>ПРО жим б.э.</vt:lpstr>
      <vt:lpstr>Люб. жим б.э.</vt:lpstr>
      <vt:lpstr>СОВ жим</vt:lpstr>
      <vt:lpstr>ПРО ПЛ. б.э.</vt:lpstr>
      <vt:lpstr>Люб.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2022-01-29T15:27:09Z</dcterms:modified>
</cp:coreProperties>
</file>